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D8C9712-7899-4BB2-9B80-9185A121A9D9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รายรับจริง" sheetId="1" r:id="rId1"/>
    <sheet name="รายจ่ายจริง" sheetId="2" r:id="rId2"/>
    <sheet name="เงินสะสม" sheetId="3" r:id="rId3"/>
  </sheets>
  <definedNames>
    <definedName name="_xlnm.Print_Area" localSheetId="2">เงินสะสม!$A$1:$M$11</definedName>
    <definedName name="_xlnm.Print_Area" localSheetId="0">รายรับจริง!$A$1:$T$97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8" i="2"/>
  <c r="R73" i="2"/>
  <c r="Q73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8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9" i="2"/>
  <c r="S10" i="2"/>
  <c r="S11" i="2"/>
  <c r="S12" i="2"/>
  <c r="S13" i="2"/>
  <c r="S14" i="2"/>
  <c r="S15" i="2"/>
  <c r="S16" i="2"/>
  <c r="S17" i="2"/>
  <c r="S18" i="2"/>
  <c r="S8" i="2"/>
  <c r="R68" i="2"/>
  <c r="R69" i="2"/>
  <c r="R70" i="2"/>
  <c r="R71" i="2"/>
  <c r="R72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9" i="2"/>
  <c r="R10" i="2"/>
  <c r="R11" i="2"/>
  <c r="R12" i="2"/>
  <c r="R13" i="2"/>
  <c r="R14" i="2"/>
  <c r="R15" i="2"/>
  <c r="R16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32" i="2"/>
  <c r="Q33" i="2"/>
  <c r="Q34" i="2"/>
  <c r="Q35" i="2"/>
  <c r="Q36" i="2"/>
  <c r="Q37" i="2"/>
  <c r="Q38" i="2"/>
  <c r="Q39" i="2"/>
  <c r="Q23" i="2"/>
  <c r="Q24" i="2"/>
  <c r="Q25" i="2"/>
  <c r="Q26" i="2"/>
  <c r="Q27" i="2"/>
  <c r="Q28" i="2"/>
  <c r="Q29" i="2"/>
  <c r="Q30" i="2"/>
  <c r="Q31" i="2"/>
  <c r="Q16" i="2"/>
  <c r="Q17" i="2"/>
  <c r="Q18" i="2"/>
  <c r="Q19" i="2"/>
  <c r="Q20" i="2"/>
  <c r="Q21" i="2"/>
  <c r="Q22" i="2"/>
  <c r="Q9" i="2"/>
  <c r="Q10" i="2"/>
  <c r="Q11" i="2"/>
  <c r="Q12" i="2"/>
  <c r="Q13" i="2"/>
  <c r="Q14" i="2"/>
  <c r="Q15" i="2"/>
  <c r="R8" i="2"/>
  <c r="Q8" i="2"/>
  <c r="O68" i="2"/>
  <c r="O69" i="2"/>
  <c r="O70" i="2"/>
  <c r="O71" i="2"/>
  <c r="O72" i="2"/>
  <c r="I49" i="2"/>
  <c r="J49" i="2"/>
  <c r="K49" i="2"/>
  <c r="L49" i="2"/>
  <c r="M49" i="2"/>
  <c r="N49" i="2"/>
  <c r="N73" i="2" s="1"/>
  <c r="F37" i="2"/>
  <c r="G37" i="2"/>
  <c r="H37" i="2"/>
  <c r="I37" i="2"/>
  <c r="J37" i="2"/>
  <c r="K37" i="2"/>
  <c r="L37" i="2"/>
  <c r="M37" i="2"/>
  <c r="N37" i="2"/>
  <c r="I33" i="2"/>
  <c r="J33" i="2"/>
  <c r="K33" i="2"/>
  <c r="L33" i="2"/>
  <c r="M33" i="2"/>
  <c r="N33" i="2"/>
  <c r="I23" i="2"/>
  <c r="J23" i="2"/>
  <c r="K23" i="2"/>
  <c r="L23" i="2"/>
  <c r="M23" i="2"/>
  <c r="N23" i="2"/>
  <c r="I15" i="2"/>
  <c r="J15" i="2"/>
  <c r="K15" i="2"/>
  <c r="L15" i="2"/>
  <c r="L8" i="2" s="1"/>
  <c r="M15" i="2"/>
  <c r="N15" i="2"/>
  <c r="H15" i="2"/>
  <c r="I8" i="2"/>
  <c r="J8" i="2"/>
  <c r="K8" i="2"/>
  <c r="M8" i="2"/>
  <c r="M73" i="2" s="1"/>
  <c r="N8" i="2"/>
  <c r="L73" i="2" l="1"/>
  <c r="K73" i="2"/>
  <c r="J73" i="2"/>
  <c r="I73" i="2"/>
  <c r="O89" i="1"/>
  <c r="O85" i="1"/>
  <c r="T7" i="1"/>
  <c r="S7" i="1"/>
  <c r="R20" i="1"/>
  <c r="R8" i="1"/>
  <c r="R7" i="1"/>
  <c r="U20" i="1"/>
  <c r="U7" i="1"/>
  <c r="Q7" i="1"/>
  <c r="U12" i="1"/>
  <c r="U13" i="1"/>
  <c r="U14" i="1"/>
  <c r="U15" i="1"/>
  <c r="U16" i="1"/>
  <c r="U17" i="1"/>
  <c r="U18" i="1"/>
  <c r="U19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8" i="1"/>
  <c r="U9" i="1"/>
  <c r="U10" i="1"/>
  <c r="U11" i="1"/>
  <c r="S95" i="1"/>
  <c r="S92" i="1"/>
  <c r="S93" i="1"/>
  <c r="S94" i="1"/>
  <c r="S80" i="1"/>
  <c r="S81" i="1"/>
  <c r="S82" i="1"/>
  <c r="S83" i="1"/>
  <c r="S84" i="1"/>
  <c r="S85" i="1"/>
  <c r="S86" i="1"/>
  <c r="S87" i="1"/>
  <c r="S88" i="1"/>
  <c r="S89" i="1"/>
  <c r="S90" i="1"/>
  <c r="S91" i="1"/>
  <c r="S68" i="1"/>
  <c r="S69" i="1"/>
  <c r="S70" i="1"/>
  <c r="S71" i="1"/>
  <c r="S72" i="1"/>
  <c r="S73" i="1"/>
  <c r="S74" i="1"/>
  <c r="S75" i="1"/>
  <c r="S76" i="1"/>
  <c r="S77" i="1"/>
  <c r="S78" i="1"/>
  <c r="S79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21" i="1"/>
  <c r="S22" i="1"/>
  <c r="S23" i="1"/>
  <c r="S24" i="1"/>
  <c r="S25" i="1"/>
  <c r="S20" i="1"/>
  <c r="S18" i="1"/>
  <c r="S19" i="1"/>
  <c r="S17" i="1"/>
  <c r="S12" i="1"/>
  <c r="S13" i="1"/>
  <c r="S14" i="1"/>
  <c r="S15" i="1"/>
  <c r="S16" i="1"/>
  <c r="S10" i="1"/>
  <c r="S11" i="1"/>
  <c r="S9" i="1"/>
  <c r="S8" i="1"/>
  <c r="N98" i="1"/>
  <c r="K98" i="1"/>
  <c r="H98" i="1"/>
  <c r="E98" i="1"/>
  <c r="T89" i="1"/>
  <c r="T90" i="1"/>
  <c r="T91" i="1"/>
  <c r="T92" i="1"/>
  <c r="T93" i="1"/>
  <c r="T94" i="1"/>
  <c r="T9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64" i="1"/>
  <c r="T65" i="1"/>
  <c r="T66" i="1"/>
  <c r="T67" i="1"/>
  <c r="T68" i="1"/>
  <c r="T69" i="1"/>
  <c r="T70" i="1"/>
  <c r="T71" i="1"/>
  <c r="T72" i="1"/>
  <c r="T73" i="1"/>
  <c r="T74" i="1"/>
  <c r="T75" i="1"/>
  <c r="T52" i="1"/>
  <c r="T53" i="1"/>
  <c r="T54" i="1"/>
  <c r="T55" i="1"/>
  <c r="T56" i="1"/>
  <c r="T57" i="1"/>
  <c r="T58" i="1"/>
  <c r="T59" i="1"/>
  <c r="T60" i="1"/>
  <c r="T61" i="1"/>
  <c r="T62" i="1"/>
  <c r="T63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29" i="1"/>
  <c r="T30" i="1"/>
  <c r="T31" i="1"/>
  <c r="T32" i="1"/>
  <c r="T33" i="1"/>
  <c r="T34" i="1"/>
  <c r="T35" i="1"/>
  <c r="T36" i="1"/>
  <c r="T37" i="1"/>
  <c r="T38" i="1"/>
  <c r="T26" i="1"/>
  <c r="T27" i="1"/>
  <c r="T28" i="1"/>
  <c r="T22" i="1"/>
  <c r="T23" i="1"/>
  <c r="T24" i="1"/>
  <c r="T25" i="1"/>
  <c r="T21" i="1"/>
  <c r="T20" i="1"/>
  <c r="T18" i="1"/>
  <c r="T19" i="1"/>
  <c r="T17" i="1"/>
  <c r="T11" i="1"/>
  <c r="T9" i="1"/>
  <c r="T10" i="1"/>
  <c r="T8" i="1"/>
  <c r="M73" i="1" l="1"/>
  <c r="O93" i="1"/>
  <c r="O94" i="1"/>
  <c r="M18" i="1"/>
  <c r="K73" i="1"/>
  <c r="L73" i="1"/>
  <c r="N73" i="1"/>
  <c r="K63" i="1"/>
  <c r="L63" i="1"/>
  <c r="M63" i="1"/>
  <c r="N63" i="1"/>
  <c r="K58" i="1"/>
  <c r="L58" i="1"/>
  <c r="M58" i="1"/>
  <c r="N58" i="1"/>
  <c r="K50" i="1"/>
  <c r="L50" i="1"/>
  <c r="M50" i="1"/>
  <c r="N50" i="1"/>
  <c r="K43" i="1"/>
  <c r="L43" i="1"/>
  <c r="M43" i="1"/>
  <c r="N43" i="1"/>
  <c r="K35" i="1"/>
  <c r="L35" i="1"/>
  <c r="M35" i="1"/>
  <c r="N35" i="1"/>
  <c r="K18" i="1"/>
  <c r="L18" i="1"/>
  <c r="N18" i="1"/>
  <c r="J95" i="1"/>
  <c r="J73" i="1"/>
  <c r="J67" i="1"/>
  <c r="J63" i="1"/>
  <c r="J58" i="1"/>
  <c r="J50" i="1"/>
  <c r="J43" i="1"/>
  <c r="J35" i="1"/>
  <c r="J18" i="1"/>
  <c r="J17" i="1" s="1"/>
  <c r="I95" i="1"/>
  <c r="I73" i="1"/>
  <c r="H73" i="1"/>
  <c r="I63" i="1"/>
  <c r="I58" i="1"/>
  <c r="I50" i="1"/>
  <c r="I43" i="1"/>
  <c r="I35" i="1"/>
  <c r="I18" i="1"/>
  <c r="I17" i="1" s="1"/>
  <c r="N17" i="1" l="1"/>
  <c r="L17" i="1"/>
  <c r="K17" i="1"/>
  <c r="M17" i="1"/>
  <c r="I67" i="1"/>
  <c r="O34" i="1"/>
  <c r="R85" i="1"/>
  <c r="R86" i="1"/>
  <c r="R87" i="1"/>
  <c r="R88" i="1"/>
  <c r="R89" i="1"/>
  <c r="R90" i="1"/>
  <c r="R91" i="1"/>
  <c r="R92" i="1"/>
  <c r="R74" i="1"/>
  <c r="R75" i="1"/>
  <c r="R76" i="1"/>
  <c r="R77" i="1"/>
  <c r="R78" i="1"/>
  <c r="R79" i="1"/>
  <c r="R80" i="1"/>
  <c r="R81" i="1"/>
  <c r="R82" i="1"/>
  <c r="R83" i="1"/>
  <c r="R84" i="1"/>
  <c r="R59" i="1"/>
  <c r="R60" i="1"/>
  <c r="R61" i="1"/>
  <c r="R62" i="1"/>
  <c r="R63" i="1"/>
  <c r="R64" i="1"/>
  <c r="R65" i="1"/>
  <c r="R66" i="1"/>
  <c r="R68" i="1"/>
  <c r="R69" i="1"/>
  <c r="R70" i="1"/>
  <c r="R71" i="1"/>
  <c r="R72" i="1"/>
  <c r="R51" i="1"/>
  <c r="R52" i="1"/>
  <c r="R53" i="1"/>
  <c r="R54" i="1"/>
  <c r="R55" i="1"/>
  <c r="R56" i="1"/>
  <c r="R57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26" i="1"/>
  <c r="R27" i="1"/>
  <c r="R28" i="1"/>
  <c r="R29" i="1"/>
  <c r="R30" i="1"/>
  <c r="R31" i="1"/>
  <c r="R32" i="1"/>
  <c r="R33" i="1"/>
  <c r="R34" i="1"/>
  <c r="R36" i="1"/>
  <c r="R12" i="1"/>
  <c r="R13" i="1"/>
  <c r="R14" i="1"/>
  <c r="R15" i="1"/>
  <c r="R16" i="1"/>
  <c r="R19" i="1"/>
  <c r="R21" i="1"/>
  <c r="R22" i="1"/>
  <c r="R23" i="1"/>
  <c r="R24" i="1"/>
  <c r="R25" i="1"/>
  <c r="R9" i="1"/>
  <c r="R10" i="1"/>
  <c r="R11" i="1"/>
  <c r="H8" i="2"/>
  <c r="H49" i="2"/>
  <c r="H33" i="2"/>
  <c r="H23" i="2"/>
  <c r="H63" i="1"/>
  <c r="H58" i="1"/>
  <c r="H50" i="1"/>
  <c r="H43" i="1"/>
  <c r="H35" i="1"/>
  <c r="H18" i="1"/>
  <c r="G49" i="2"/>
  <c r="F49" i="2"/>
  <c r="G23" i="2"/>
  <c r="G33" i="2"/>
  <c r="G8" i="2"/>
  <c r="G15" i="2"/>
  <c r="F73" i="1"/>
  <c r="R73" i="1" s="1"/>
  <c r="G73" i="1"/>
  <c r="G63" i="1"/>
  <c r="G58" i="1"/>
  <c r="G50" i="1"/>
  <c r="G43" i="1"/>
  <c r="G35" i="1"/>
  <c r="R35" i="1" s="1"/>
  <c r="G18" i="1"/>
  <c r="F8" i="2"/>
  <c r="F23" i="2"/>
  <c r="F33" i="2"/>
  <c r="F15" i="2"/>
  <c r="E15" i="2"/>
  <c r="D15" i="2"/>
  <c r="F63" i="1"/>
  <c r="E63" i="1"/>
  <c r="F58" i="1"/>
  <c r="R58" i="1" s="1"/>
  <c r="F50" i="1"/>
  <c r="R50" i="1" s="1"/>
  <c r="F43" i="1"/>
  <c r="F35" i="1"/>
  <c r="F18" i="1"/>
  <c r="R18" i="1" s="1"/>
  <c r="O66" i="2"/>
  <c r="O67" i="2"/>
  <c r="O65" i="2"/>
  <c r="O64" i="2"/>
  <c r="O63" i="2"/>
  <c r="O62" i="2"/>
  <c r="O61" i="2"/>
  <c r="O59" i="2"/>
  <c r="O58" i="2"/>
  <c r="O57" i="2"/>
  <c r="O56" i="2"/>
  <c r="O55" i="2"/>
  <c r="O54" i="2"/>
  <c r="O53" i="2"/>
  <c r="O52" i="2"/>
  <c r="O51" i="2"/>
  <c r="O50" i="2"/>
  <c r="O48" i="2"/>
  <c r="O47" i="2"/>
  <c r="O46" i="2"/>
  <c r="O45" i="2"/>
  <c r="O43" i="2"/>
  <c r="O42" i="2"/>
  <c r="O41" i="2"/>
  <c r="O39" i="2"/>
  <c r="O38" i="2"/>
  <c r="O36" i="2"/>
  <c r="O35" i="2"/>
  <c r="O34" i="2"/>
  <c r="O32" i="2"/>
  <c r="O31" i="2"/>
  <c r="O30" i="2"/>
  <c r="O29" i="2"/>
  <c r="O28" i="2"/>
  <c r="O27" i="2"/>
  <c r="O26" i="2"/>
  <c r="O25" i="2"/>
  <c r="O24" i="2"/>
  <c r="O22" i="2"/>
  <c r="O21" i="2"/>
  <c r="O19" i="2"/>
  <c r="O18" i="2"/>
  <c r="O17" i="2"/>
  <c r="O16" i="2"/>
  <c r="O14" i="2"/>
  <c r="O13" i="2"/>
  <c r="O12" i="2"/>
  <c r="O11" i="2"/>
  <c r="O10" i="2"/>
  <c r="Q92" i="1"/>
  <c r="Q86" i="1"/>
  <c r="Q84" i="1"/>
  <c r="Q83" i="1"/>
  <c r="Q82" i="1"/>
  <c r="Q81" i="1"/>
  <c r="Q80" i="1"/>
  <c r="Q79" i="1"/>
  <c r="Q78" i="1"/>
  <c r="Q77" i="1"/>
  <c r="Q76" i="1"/>
  <c r="Q75" i="1"/>
  <c r="Q74" i="1"/>
  <c r="Q72" i="1"/>
  <c r="Q71" i="1"/>
  <c r="Q70" i="1"/>
  <c r="Q69" i="1"/>
  <c r="Q68" i="1"/>
  <c r="Q66" i="1"/>
  <c r="Q65" i="1"/>
  <c r="Q64" i="1"/>
  <c r="Q62" i="1"/>
  <c r="Q61" i="1"/>
  <c r="Q60" i="1"/>
  <c r="Q59" i="1"/>
  <c r="Q57" i="1"/>
  <c r="Q56" i="1"/>
  <c r="Q55" i="1"/>
  <c r="Q54" i="1"/>
  <c r="Q53" i="1"/>
  <c r="Q52" i="1"/>
  <c r="Q51" i="1"/>
  <c r="Q49" i="1"/>
  <c r="Q48" i="1"/>
  <c r="Q46" i="1"/>
  <c r="Q45" i="1"/>
  <c r="Q42" i="1"/>
  <c r="Q41" i="1"/>
  <c r="Q39" i="1"/>
  <c r="Q38" i="1"/>
  <c r="Q37" i="1"/>
  <c r="Q36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1" i="1"/>
  <c r="Q10" i="1"/>
  <c r="Q9" i="1"/>
  <c r="O92" i="1"/>
  <c r="O91" i="1"/>
  <c r="O90" i="1"/>
  <c r="O88" i="1"/>
  <c r="O87" i="1"/>
  <c r="O86" i="1"/>
  <c r="O84" i="1"/>
  <c r="O83" i="1"/>
  <c r="O82" i="1"/>
  <c r="O81" i="1"/>
  <c r="O80" i="1"/>
  <c r="O79" i="1"/>
  <c r="O78" i="1"/>
  <c r="O77" i="1"/>
  <c r="O76" i="1"/>
  <c r="O75" i="1"/>
  <c r="O74" i="1"/>
  <c r="O72" i="1"/>
  <c r="O71" i="1"/>
  <c r="O70" i="1"/>
  <c r="O69" i="1"/>
  <c r="O68" i="1"/>
  <c r="O66" i="1"/>
  <c r="O65" i="1"/>
  <c r="O64" i="1"/>
  <c r="O62" i="1"/>
  <c r="O61" i="1"/>
  <c r="O60" i="1"/>
  <c r="O59" i="1"/>
  <c r="O57" i="1"/>
  <c r="O56" i="1"/>
  <c r="O55" i="1"/>
  <c r="O54" i="1"/>
  <c r="O53" i="1"/>
  <c r="O52" i="1"/>
  <c r="O51" i="1"/>
  <c r="O49" i="1"/>
  <c r="O48" i="1"/>
  <c r="O46" i="1"/>
  <c r="O45" i="1"/>
  <c r="O44" i="1"/>
  <c r="O42" i="1"/>
  <c r="O41" i="1"/>
  <c r="O39" i="1"/>
  <c r="O38" i="1"/>
  <c r="O37" i="1"/>
  <c r="O36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6" i="1"/>
  <c r="O15" i="1"/>
  <c r="O14" i="1"/>
  <c r="O13" i="1"/>
  <c r="O12" i="1"/>
  <c r="O11" i="1"/>
  <c r="O10" i="1"/>
  <c r="O9" i="1"/>
  <c r="G73" i="2" l="1"/>
  <c r="H73" i="2"/>
  <c r="H17" i="1"/>
  <c r="G17" i="1"/>
  <c r="F73" i="2"/>
  <c r="F17" i="1"/>
  <c r="F8" i="1"/>
  <c r="G8" i="1"/>
  <c r="H8" i="1"/>
  <c r="I8" i="1"/>
  <c r="I7" i="1" s="1"/>
  <c r="J8" i="1"/>
  <c r="K8" i="1"/>
  <c r="K7" i="1" s="1"/>
  <c r="L8" i="1"/>
  <c r="L7" i="1" s="1"/>
  <c r="M8" i="1"/>
  <c r="M7" i="1" s="1"/>
  <c r="N8" i="1"/>
  <c r="N7" i="1" s="1"/>
  <c r="G7" i="1"/>
  <c r="G67" i="1" s="1"/>
  <c r="H7" i="1"/>
  <c r="H95" i="1" s="1"/>
  <c r="J7" i="1"/>
  <c r="E49" i="2"/>
  <c r="E8" i="2"/>
  <c r="E23" i="2"/>
  <c r="D8" i="2"/>
  <c r="E37" i="2"/>
  <c r="E33" i="2"/>
  <c r="E73" i="1"/>
  <c r="E58" i="1"/>
  <c r="E50" i="1"/>
  <c r="E43" i="1"/>
  <c r="E35" i="1"/>
  <c r="E18" i="1"/>
  <c r="E17" i="1" s="1"/>
  <c r="E7" i="1" s="1"/>
  <c r="E8" i="1"/>
  <c r="D49" i="2"/>
  <c r="C49" i="2"/>
  <c r="D33" i="2"/>
  <c r="D23" i="2"/>
  <c r="D73" i="1"/>
  <c r="D63" i="1"/>
  <c r="D58" i="1"/>
  <c r="D50" i="1"/>
  <c r="D47" i="1"/>
  <c r="D43" i="1"/>
  <c r="D35" i="1"/>
  <c r="D18" i="1"/>
  <c r="D8" i="1"/>
  <c r="C44" i="2"/>
  <c r="C40" i="2"/>
  <c r="C37" i="2"/>
  <c r="C33" i="2"/>
  <c r="C23" i="2"/>
  <c r="C15" i="2"/>
  <c r="C9" i="2"/>
  <c r="O9" i="2" s="1"/>
  <c r="C73" i="1"/>
  <c r="C63" i="1"/>
  <c r="C58" i="1"/>
  <c r="C50" i="1"/>
  <c r="C47" i="1"/>
  <c r="C43" i="1"/>
  <c r="C40" i="1"/>
  <c r="C35" i="1"/>
  <c r="C18" i="1"/>
  <c r="C8" i="1"/>
  <c r="Q8" i="1" s="1"/>
  <c r="N95" i="1" l="1"/>
  <c r="N67" i="1"/>
  <c r="M95" i="1"/>
  <c r="M67" i="1"/>
  <c r="L95" i="1"/>
  <c r="L67" i="1"/>
  <c r="K95" i="1"/>
  <c r="K67" i="1"/>
  <c r="C17" i="1"/>
  <c r="O43" i="1"/>
  <c r="Q43" i="1"/>
  <c r="Q73" i="1"/>
  <c r="O73" i="1"/>
  <c r="R17" i="1"/>
  <c r="O40" i="1"/>
  <c r="Q40" i="1"/>
  <c r="Q47" i="1"/>
  <c r="O47" i="1"/>
  <c r="O50" i="1"/>
  <c r="Q50" i="1"/>
  <c r="H67" i="1"/>
  <c r="Q58" i="1"/>
  <c r="O58" i="1"/>
  <c r="G95" i="1"/>
  <c r="O18" i="1"/>
  <c r="Q18" i="1"/>
  <c r="Q35" i="1"/>
  <c r="O35" i="1"/>
  <c r="O63" i="1"/>
  <c r="Q63" i="1"/>
  <c r="O8" i="1"/>
  <c r="O23" i="2"/>
  <c r="O37" i="2"/>
  <c r="O44" i="2"/>
  <c r="O33" i="2"/>
  <c r="O40" i="2"/>
  <c r="O49" i="2"/>
  <c r="O15" i="2"/>
  <c r="E67" i="1"/>
  <c r="E95" i="1"/>
  <c r="F7" i="1"/>
  <c r="C8" i="2"/>
  <c r="D73" i="2"/>
  <c r="E73" i="2"/>
  <c r="D17" i="1"/>
  <c r="D7" i="1" s="1"/>
  <c r="O95" i="1" l="1"/>
  <c r="D67" i="1"/>
  <c r="D95" i="1"/>
  <c r="C7" i="1"/>
  <c r="Q17" i="1"/>
  <c r="O7" i="1"/>
  <c r="F67" i="1"/>
  <c r="R67" i="1" s="1"/>
  <c r="F95" i="1"/>
  <c r="R95" i="1" s="1"/>
  <c r="O17" i="1"/>
  <c r="C73" i="2"/>
  <c r="O73" i="2" s="1"/>
  <c r="O8" i="2"/>
  <c r="C67" i="1" l="1"/>
  <c r="C95" i="1"/>
  <c r="Q95" i="1" l="1"/>
  <c r="O67" i="1"/>
  <c r="Q67" i="1"/>
</calcChain>
</file>

<file path=xl/sharedStrings.xml><?xml version="1.0" encoding="utf-8"?>
<sst xmlns="http://schemas.openxmlformats.org/spreadsheetml/2006/main" count="221" uniqueCount="187">
  <si>
    <t>NAME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</si>
  <si>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</si>
  <si>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</si>
  <si>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</si>
  <si>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</si>
  <si>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</si>
  <si>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</si>
  <si>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</si>
  <si>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</si>
  <si>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</si>
  <si>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</si>
  <si>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</si>
  <si>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</si>
  <si>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</si>
  <si>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Q1</t>
  </si>
  <si>
    <t>Q2</t>
  </si>
  <si>
    <t>Q3</t>
  </si>
  <si>
    <t>Q4</t>
  </si>
  <si>
    <t>1. รายได้ที่ อปท. จัดเก็บเอง</t>
  </si>
  <si>
    <t xml:space="preserve">   1.1 รายได้ที่ได้จากภาษีอากร  </t>
  </si>
  <si>
    <t xml:space="preserve">    1.1.1 ภาษีโรงเรือนและที่ดิน</t>
  </si>
  <si>
    <t xml:space="preserve">    1.1.2 ภาษีบำรุงท้องที่</t>
  </si>
  <si>
    <t xml:space="preserve">    1.1.3 ภาษีป้าย</t>
  </si>
  <si>
    <t xml:space="preserve">    1.1.4 อากรฆ่าสัตว์</t>
  </si>
  <si>
    <t xml:space="preserve">    1.1.5 อากรรังนกอีแอ่น</t>
  </si>
  <si>
    <t xml:space="preserve">    1.1.6 ภาษีบำรุง อบจ.จากยาสูบ</t>
  </si>
  <si>
    <t xml:space="preserve">    1.1.7 ภาษีบำรุง อบจ.จากน้ำมัน</t>
  </si>
  <si>
    <t xml:space="preserve">    1.1.8 ค่าธรรมเนียมบำรุง อบจ. จากผู้เข้าพักในโรงแรม</t>
  </si>
  <si>
    <t xml:space="preserve">  1.2 รายได้ที่ไม่ใช่ภาษีอากร</t>
  </si>
  <si>
    <t xml:space="preserve">    1.2.1 ค่าธรรมเนียม  ค่าปรับ  และใบอนุญาต</t>
  </si>
  <si>
    <t xml:space="preserve">       1.2.1.1 ค่าธรรมเนียมเกี่ยวกับการควบคุมอาคาร</t>
  </si>
  <si>
    <t xml:space="preserve">       1.2.1.2 ค่าธรรมเนียมเก็บขยะและขนมูลฝอย</t>
  </si>
  <si>
    <t xml:space="preserve">    1.2.2 รายได้จากทรัพย์สิน</t>
  </si>
  <si>
    <t xml:space="preserve">       1.2.2.1 ดอกเบี้ยเงินฝากธนาคาร</t>
  </si>
  <si>
    <t xml:space="preserve">       1.2.2.2 ค่าเช่าที่ดิน</t>
  </si>
  <si>
    <t xml:space="preserve">       1.2.2.3 ค่าเช่าหรือค่าบริการสถานที่</t>
  </si>
  <si>
    <t xml:space="preserve">       1.2.2.4 อื่นๆ</t>
  </si>
  <si>
    <t xml:space="preserve">    1.2.3  รายได้จากสาธารณูปโภคและการพาณิชย์</t>
  </si>
  <si>
    <t xml:space="preserve">       1.2.3.1 เงินช่วยเหลือท้องถิ่นจากกิจการเฉพาะการ</t>
  </si>
  <si>
    <t xml:space="preserve">       1.2.3.2 อื่นๆ</t>
  </si>
  <si>
    <t xml:space="preserve">   1.2.4 รายได้เบ็ดเตล็ด</t>
  </si>
  <si>
    <t xml:space="preserve">   1.2.5 รายได้จากทุน</t>
  </si>
  <si>
    <t xml:space="preserve">       1.2.5.1 ค่าขายทอดตลาดทรัพย์สิน</t>
  </si>
  <si>
    <t xml:space="preserve">       1.2.5.2 อื่นๆ</t>
  </si>
  <si>
    <t>2. รายได้จากภาษีอากรที่รัฐจัดเก็บให้</t>
  </si>
  <si>
    <t>2.1 ภาษีมูลค่าเพิ่ม 1 ใน 9</t>
  </si>
  <si>
    <t>2.2 ภาษีธุรกิจเฉพาะ</t>
  </si>
  <si>
    <t>2.3 ภาษีสรรพสามิต</t>
  </si>
  <si>
    <t>2.4 ภาษีสุราและเบียร์</t>
  </si>
  <si>
    <t>2.5 ภาษีค่าธรรมเนียมรถยนต์และล้อเลื่อน</t>
  </si>
  <si>
    <t>2.6 ค่าธรรมเนียมจดทะเบียนอสังหาริมทรัพย์</t>
  </si>
  <si>
    <t>2.7 อื่น ๆ</t>
  </si>
  <si>
    <t>3. รายได้จากภาษีอากรที่รัฐบาลแบ่งให้</t>
  </si>
  <si>
    <t>3.1 ภาษีมูลค่าเพิ่มที่จัดเก็บตาม พรบ. อบจ. ร้อยละ 5</t>
  </si>
  <si>
    <t>3.2 ภาษีมูลค่าเพิ่มที่จัดสรรให้ตาม พรบ. กำหนดแผน</t>
  </si>
  <si>
    <t>3.3 ค่าภาคหลวงแร่</t>
  </si>
  <si>
    <t>3.4 ค่าภาคหลวงปิโตรเลียม</t>
  </si>
  <si>
    <t>4. รายได้จากเงินอุดหนุน</t>
  </si>
  <si>
    <t>4.1 หมวดเงินอุดหนุนทั่วไป</t>
  </si>
  <si>
    <t>4.2 เงินอุดหนุนเฉพาะกิจ</t>
  </si>
  <si>
    <t>รวมรายได้ (1+2+3+4)</t>
  </si>
  <si>
    <t>5. รายรับจากเงินสะสม</t>
  </si>
  <si>
    <t>6. เงินกู้</t>
  </si>
  <si>
    <t xml:space="preserve">    6.1 เงินกู้จากธนาคาร</t>
  </si>
  <si>
    <t xml:space="preserve">    6.2 เงินกู้จากกสท. และ กสอ.</t>
  </si>
  <si>
    <t>7. สำรองรายรับ</t>
  </si>
  <si>
    <t>*** ข้อมูลปีงบประมาณ 2559-2560 ที่ อปท.ยังไม่ได้จัดส่งหรือมีการแก้ไขข้อมูล ขอความกรุณาใช้แบบฟอร์มเดียวกับปีงบประมาณ 2561</t>
  </si>
  <si>
    <t xml:space="preserve"> -2-</t>
  </si>
  <si>
    <t>1. รายจ่ายงบกลาง</t>
  </si>
  <si>
    <t>1.1 ค่าชำระหนี้เงินต้นและดอกเบี้ย</t>
  </si>
  <si>
    <t xml:space="preserve">    1.1.1 เงินต้น</t>
  </si>
  <si>
    <t xml:space="preserve">    1.1.2 ดอกเบี้ย</t>
  </si>
  <si>
    <t>1.2 รายจ่ายตามข้อผูกพัน</t>
  </si>
  <si>
    <t>1.4 เงินสำรองจ่าย</t>
  </si>
  <si>
    <t>1.5 อื่นๆ</t>
  </si>
  <si>
    <t>2. รายจ่ายประจำ</t>
  </si>
  <si>
    <t>2.1 เงินเดือน</t>
  </si>
  <si>
    <t>2.2 ค่าจ้างประจำ</t>
  </si>
  <si>
    <t>2.3 ค่าจ้างชั่วคราว</t>
  </si>
  <si>
    <t>2.4 ค่าตอบแทน</t>
  </si>
  <si>
    <t>2.5 ค่าใช้สอย</t>
  </si>
  <si>
    <t>2.6 ค่าวัสดุ</t>
  </si>
  <si>
    <t>2.7 หมวดค่าสาธารณูปโภค</t>
  </si>
  <si>
    <t>2.8 หมวดเงินอุดหนุน</t>
  </si>
  <si>
    <t>2.9 หมวดรายจ่ายอื่นๆ</t>
  </si>
  <si>
    <t>3. รายจ่ายเพื่อการลงทุน</t>
  </si>
  <si>
    <t>3.1 ค่าครุภัณฑ์</t>
  </si>
  <si>
    <t>3.2 ค่าที่ดินและสิ่งปลูกสร้าง</t>
  </si>
  <si>
    <t>3.3 อื่นๆ</t>
  </si>
  <si>
    <t>4. รายจ่ายพิเศษ</t>
  </si>
  <si>
    <t>4.1 เงินอุดหนุนเฉพาะกิจ</t>
  </si>
  <si>
    <r>
      <t>4.2 เงินสะสม</t>
    </r>
    <r>
      <rPr>
        <b/>
        <i/>
        <vertAlign val="superscript"/>
        <sz val="16"/>
        <rFont val="TH SarabunPSK"/>
        <family val="2"/>
      </rPr>
      <t xml:space="preserve"> 1/</t>
    </r>
  </si>
  <si>
    <t>4.3 เงินกู้</t>
  </si>
  <si>
    <t xml:space="preserve">  4.3.1  เงินกู้จาก ธนาคาร</t>
  </si>
  <si>
    <t xml:space="preserve">  4.3.2  เงินกู้จาก กสท. และ กสอ.</t>
  </si>
  <si>
    <t>4.4 อื่นๆ ระบุ.........</t>
  </si>
  <si>
    <t>5. รายจ่ายจากเงินกันไว้เบิกเหลื่อมปี</t>
  </si>
  <si>
    <t xml:space="preserve"> 5.1 เงินเดือน</t>
  </si>
  <si>
    <t xml:space="preserve"> 5.2 ค่าตอบแทนใช้สอยและวัสดุ</t>
  </si>
  <si>
    <t xml:space="preserve"> 5.3 ค่าครุภัณฑ์ที่ดินและสิ่งปลูกสร้าง</t>
  </si>
  <si>
    <t xml:space="preserve"> 5.4 อื่นๆ</t>
  </si>
  <si>
    <r>
      <t xml:space="preserve">หมายเหตุ : เงินสะสม </t>
    </r>
    <r>
      <rPr>
        <b/>
        <vertAlign val="superscript"/>
        <sz val="16"/>
        <color indexed="8"/>
        <rFont val="TH SarabunPSK"/>
        <family val="2"/>
      </rPr>
      <t xml:space="preserve">1/  </t>
    </r>
    <r>
      <rPr>
        <b/>
        <sz val="16"/>
        <color indexed="8"/>
        <rFont val="TH SarabunPSK"/>
        <family val="2"/>
      </rPr>
      <t>หมายถึง เงินสะสมที่องค์กรปกครองส่วนท้องถิ่นจ่ายในเดือนนั้น ๆ</t>
    </r>
  </si>
  <si>
    <t xml:space="preserve"> -3-</t>
  </si>
  <si>
    <t>รายการ</t>
  </si>
  <si>
    <t>ณ สิ้นเดือน .........</t>
  </si>
  <si>
    <r>
      <t>1. เงินสะสม</t>
    </r>
    <r>
      <rPr>
        <b/>
        <vertAlign val="superscript"/>
        <sz val="16"/>
        <rFont val="TH SarabunPSK"/>
        <family val="2"/>
      </rPr>
      <t>1/</t>
    </r>
  </si>
  <si>
    <t>2. เงินทุนสำรองเงินสะสม</t>
  </si>
  <si>
    <r>
      <t xml:space="preserve">หมายเหตุ : เงินสะสม </t>
    </r>
    <r>
      <rPr>
        <b/>
        <vertAlign val="superscript"/>
        <sz val="16"/>
        <color indexed="8"/>
        <rFont val="TH SarabunPSK"/>
        <family val="2"/>
      </rPr>
      <t xml:space="preserve">1/  </t>
    </r>
    <r>
      <rPr>
        <b/>
        <sz val="16"/>
        <color indexed="8"/>
        <rFont val="TH SarabunPSK"/>
        <family val="2"/>
      </rPr>
      <t>หมายถึง เงินสะสมคงเหลือขององค์กรปกครองส่วนท้องถิ่น ณ สิ้นเดือนนั้น ๆ</t>
    </r>
  </si>
  <si>
    <t>เทศบาลตำบลปรางค์กู่  อำเภอปรางค์กู่  จังหวัดศรีสะเกษ</t>
  </si>
  <si>
    <t>8. อื่นๆ</t>
  </si>
  <si>
    <t xml:space="preserve">    8.1 ภาษีหัก ณ ที่จ่าย</t>
  </si>
  <si>
    <t xml:space="preserve">    8.2 เงินรับฝากประกันสังคมพนักงานจ้าง</t>
  </si>
  <si>
    <t xml:space="preserve">    8.3 เงินรับฝาก กบข.บุคลากรถ่ายโอน</t>
  </si>
  <si>
    <t xml:space="preserve">    8.5 ลูกหนี้ภาษีบำรุงท้องที่</t>
  </si>
  <si>
    <t xml:space="preserve">    8.4 ลูกหนี้ภาษีโรงเรือนและที่ดิน</t>
  </si>
  <si>
    <t xml:space="preserve">    8.6 ลูกหนี้ภาษีป้าย</t>
  </si>
  <si>
    <t>รวมรายรับ (1+2+3+4+5+6+7+8)</t>
  </si>
  <si>
    <t xml:space="preserve">       1.2.1.3 ค่าธรรมเนียมเกี่ยวกับทะเบียนราษฎร์</t>
  </si>
  <si>
    <t xml:space="preserve">       1.2.1.4 ค่าธรรมเนียมคำขอรับใบอนุญาตเป็นผู้รับจ้างให้บริการ</t>
  </si>
  <si>
    <t xml:space="preserve">       1.2.1.5 ค่าธรรมเนียมเป็นผู้รับจ้างให้บริการ</t>
  </si>
  <si>
    <t xml:space="preserve">       1.2.1.6 ค่าธรรมเนียมเกี่ยวกับกับการส่งเสริมและรักษาคุณภาพสิ่งแวดล้อมแห่งชาติ</t>
  </si>
  <si>
    <t xml:space="preserve">       1.2.1.7 ค่าธรรมเนียมจดทะเบียนพาณิชย์</t>
  </si>
  <si>
    <t xml:space="preserve">       1.2.1.8 ค่าธรรมเนียมกิจการน้ำมันเชื้อเพลิง</t>
  </si>
  <si>
    <t xml:space="preserve">       1.2.1.9 ค่าปรับผู้กระทำผิดกฎหมายจราจรทางบก</t>
  </si>
  <si>
    <t xml:space="preserve">       1.2.1.10 ค่าปรับการผิดสัญญา</t>
  </si>
  <si>
    <t xml:space="preserve">       1.2.1.11 ค่าใบอนุญาตจัดตั้งสถานที่จำหน่ายอาหารฯเกิน 200 ตรม.</t>
  </si>
  <si>
    <t xml:space="preserve">       1.2.1.12 ค่าใบอนุญาตจำหน่ายสินค้าในหรือทางสาธารณะ</t>
  </si>
  <si>
    <t xml:space="preserve">       1.2.1.13 ค่าใบอนุญาตเกี่ยวกับควบคุมอาคาร</t>
  </si>
  <si>
    <t xml:space="preserve">       1.2.1.14 ค่าใบอนุญาตเกี่ยวกับการโฆษณาโดยใชแครื่องเสียง</t>
  </si>
  <si>
    <t>4.3 เงินอุดหนุนระบุวัตถุประสงค์บุคลากรถ่ายโอน</t>
  </si>
  <si>
    <t xml:space="preserve">    1.5.1 เบี้ยยังชีพผู้สูงอายุ/พิการ/เอสด์</t>
  </si>
  <si>
    <t xml:space="preserve">    1.5.2 สมทบกองทุนบำเหน็จบำนาญข้าราชการ</t>
  </si>
  <si>
    <t>6. รายจ่ายอื่นๆ</t>
  </si>
  <si>
    <t>7. รวมรายจ่าย (1+2+3+4+5+6)</t>
  </si>
  <si>
    <t>1.3 เงินช่วยเหลือกิจการประปา</t>
  </si>
  <si>
    <t xml:space="preserve">       1.2.4.1 ค่าขายแบบแปลน</t>
  </si>
  <si>
    <t xml:space="preserve">       1.2.4.2 ค่าจำหน่ายแบบพิมพ์และคำร้อง</t>
  </si>
  <si>
    <t xml:space="preserve">       1.2.4.3 รายได้เบ็ดเตล็ดอื่นๆ</t>
  </si>
  <si>
    <t>ตารางรายรับจริง  ปีงบประมาณ 2562</t>
  </si>
  <si>
    <t xml:space="preserve">    8.7 ลูกหนี้ค่าขยะ</t>
  </si>
  <si>
    <t xml:space="preserve">    8.8 ลูกหนี้เงินยืมเงินงบประมาณ</t>
  </si>
  <si>
    <t>6.1  เงินรับฝาก กบข.บุคลากรถ่ายโอน</t>
  </si>
  <si>
    <t xml:space="preserve">    8.10 เงินรับฝากโครงการโรงเรียนผู้สูงอายุ</t>
  </si>
  <si>
    <t>6.2 ลูกหนี้เงินยืมเงินงบประมาณ</t>
  </si>
  <si>
    <t>6.3 ลูกหนี้เงินสะสม</t>
  </si>
  <si>
    <t>6.4 ภาษีหัก ณ ที่จ่าย</t>
  </si>
  <si>
    <t>6.5 เงินรับฝากประกันสังคมพนักงานจ้าง</t>
  </si>
  <si>
    <t>6.6 เงินฝากทุนส่งเสริมกิจการเทศบาล กสท.</t>
  </si>
  <si>
    <t>6.7 เงินปันผลและเฉลี่ยคืนสหกรณ์ออมทรัพย์เทศบาล</t>
  </si>
  <si>
    <t>6.8เงินตอบแทนเจ้าที่ผู้ปฏิบัติงานสหกรณ์ออมทรัพย์เทศบาล</t>
  </si>
  <si>
    <t>6.9เงินมัดจำประกันสัญญา</t>
  </si>
  <si>
    <t xml:space="preserve">    8.9 ลูกหนี้เงินสะสม</t>
  </si>
  <si>
    <t xml:space="preserve">    8.11 เงินรับฝากประกันสังคมพนักงานจ้าง(ประปา)</t>
  </si>
  <si>
    <t>6.10.เงินรับฝากประกันสังคมพนักงานจ้าง (ประปา)</t>
  </si>
  <si>
    <t xml:space="preserve">    1.5.3 เงินบำเหน็จบำนาญข้าราชการท้องถิ่น</t>
  </si>
  <si>
    <t xml:space="preserve">    1.5.4 สมทบประกันสังคมพนักงงานจ้าง</t>
  </si>
  <si>
    <t xml:space="preserve">    8.13 เงินปันผลและเฉลี่ยคืนสหกรณ์ออมทรัพย์เทศบาล</t>
  </si>
  <si>
    <t xml:space="preserve">    8.14 เงินตอบแทนเจ้าที่ผู้ปฏิบัติงานสหกรณ์ออมทรัพย์เทศบาล</t>
  </si>
  <si>
    <t xml:space="preserve">    8.12 เงินรับฝากกองทุนเงินทดแทน(ประปา)</t>
  </si>
  <si>
    <t xml:space="preserve">    1.5.5 เงินกองทุนทดแทนพนักงงานจ้าง</t>
  </si>
  <si>
    <t xml:space="preserve">    1.5.6 บำรุงสันนิบาตเทศบาลแห่งประเทศไทย</t>
  </si>
  <si>
    <t xml:space="preserve">    1.5.7 สมทบ กบข.บุคลากรถ่ายโอน</t>
  </si>
  <si>
    <t>6.11 เงินกองทุนทดแทนพนักงงานจ้าง(ประปา)</t>
  </si>
  <si>
    <t>6.12 ลูกหนี้ภาษีโรงเรือนและที่ดิน</t>
  </si>
  <si>
    <t>6.13 ลูกหนี้ภาษีบำรุงท้องที่</t>
  </si>
  <si>
    <t>6.14 ลูกหนี้ภาษีป้าย</t>
  </si>
  <si>
    <t>6.15 ลูกหนี้อื่นๆ</t>
  </si>
  <si>
    <t>6.16 เงินรับฝากโครงการโรงเรียนผู้สูงอายุ</t>
  </si>
  <si>
    <t>6.17 รายได้จากรัฐบาลค้างรับ</t>
  </si>
  <si>
    <t>6.18 รายจ่ายค้างจ่าย</t>
  </si>
  <si>
    <t xml:space="preserve">     1.2.1.15 ค่าธรรมเนียมเกี่ยวกับใบอนุญาตขายสุรา</t>
  </si>
  <si>
    <t xml:space="preserve">      1.2.1.16 ค่าใบอนุญาตรับทำการเก็บ ขน สิ่งปฎิกูล หรือมูลฝอย</t>
  </si>
  <si>
    <t xml:space="preserve">   8.15 เงินรับฝากค่าใช้จ่ายในการจัดเก็บภาษีบำรุงท้องที่ 5%</t>
  </si>
  <si>
    <t>6.19เงินปันผลและเฉลี่ยคืนสหกรณ์ออมทรัพย์เทศบาล</t>
  </si>
  <si>
    <t>6.20เงินตอบแทนเจ้าที่ผู้ปฏิบัติงานสหกรณ์ออมทรัพย์เทศบาล</t>
  </si>
  <si>
    <t xml:space="preserve">    8.17 เจ้าหนี้เงินสะสม</t>
  </si>
  <si>
    <t xml:space="preserve">    8.18 รายจ่ายค้างจ่าย</t>
  </si>
  <si>
    <t xml:space="preserve">    8.19 สินทรัพย์หมุนเวียนอื่น</t>
  </si>
  <si>
    <t xml:space="preserve">   8.16 เงินรับฝากประกันสัญญา</t>
  </si>
  <si>
    <t>6.21เงินขาดบัญชี</t>
  </si>
  <si>
    <t>6.22เงินรับฝากประกันสัญญา</t>
  </si>
  <si>
    <t>ปีงบประมาณ 2562</t>
  </si>
  <si>
    <t xml:space="preserve">    8.20 เงินขาดบัญชี</t>
  </si>
  <si>
    <t xml:space="preserve">    8.21 เงินเกินบัญชี</t>
  </si>
  <si>
    <t>ตารางรายจ่ายจริง เดือน ตุลาคม - กันยายน  ปีงบประมาณ 2562</t>
  </si>
  <si>
    <t>6.23เงินเกินบัญชี</t>
  </si>
  <si>
    <t>ตารางเงินสะสม เดือนตุลาคม-กันยายน ปีงบประมาณ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</si>
</sst>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20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b/>
      <sz val="20"/>
      <color theme="1"/>
      <name val="TH SarabunPSK"/>
      <family val="2"/>
    </font>
    <font>
      <b/>
      <sz val="16"/>
      <color indexed="63"/>
      <name val="TH SarabunPSK"/>
      <family val="2"/>
    </font>
    <font>
      <sz val="16"/>
      <color indexed="63"/>
      <name val="TH SarabunPSK"/>
      <family val="2"/>
    </font>
    <font>
      <b/>
      <i/>
      <vertAlign val="superscript"/>
      <sz val="16"/>
      <name val="TH SarabunPSK"/>
      <family val="2"/>
    </font>
    <font>
      <b/>
      <sz val="16"/>
      <color theme="1"/>
      <name val="TH SarabunPSK"/>
      <family val="2"/>
    </font>
    <font>
      <b/>
      <vertAlign val="superscript"/>
      <sz val="16"/>
      <color indexed="8"/>
      <name val="TH SarabunPSK"/>
      <family val="2"/>
    </font>
    <font>
      <b/>
      <sz val="18"/>
      <color theme="1"/>
      <name val="TH SarabunPSK"/>
      <family val="2"/>
    </font>
    <font>
      <b/>
      <sz val="18"/>
      <color indexed="8"/>
      <name val="TH SarabunPSK"/>
      <family val="2"/>
    </font>
    <font>
      <b/>
      <sz val="18"/>
      <color indexed="8"/>
      <name val="TH SarabunIT๙"/>
      <family val="2"/>
    </font>
    <font>
      <sz val="16"/>
      <color indexed="8"/>
      <name val="TH SarabunIT๙"/>
      <family val="2"/>
    </font>
    <font>
      <b/>
      <vertAlign val="superscript"/>
      <sz val="16"/>
      <name val="TH SarabunPSK"/>
      <family val="2"/>
    </font>
    <font>
      <b/>
      <sz val="12"/>
      <color theme="1"/>
      <name val="TH SarabunIT๙"/>
      <family val="2"/>
    </font>
    <font>
      <sz val="11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4"/>
      <color indexed="8"/>
      <name val="TH SarabunIT๙"/>
      <family val="2"/>
    </font>
    <font>
      <b/>
      <sz val="12"/>
      <color indexed="8"/>
      <name val="TH SarabunIT๙"/>
      <family val="2"/>
    </font>
    <font>
      <b/>
      <i/>
      <sz val="14"/>
      <color indexed="8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i/>
      <sz val="12"/>
      <color indexed="8"/>
      <name val="TH SarabunPSK"/>
      <family val="2"/>
    </font>
    <font>
      <b/>
      <sz val="12"/>
      <name val="TH SarabunPSK"/>
      <family val="2"/>
    </font>
    <font>
      <sz val="12"/>
      <color indexed="8"/>
      <name val="TH SarabunPSK"/>
      <family val="2"/>
    </font>
    <font>
      <sz val="10"/>
      <color theme="1"/>
      <name val="Calibri"/>
      <family val="2"/>
      <charset val="222"/>
      <scheme val="minor"/>
    </font>
    <font>
      <sz val="14"/>
      <color indexed="63"/>
      <name val="TH SarabunPSK"/>
      <family val="2"/>
    </font>
    <font>
      <sz val="12"/>
      <color indexed="63"/>
      <name val="TH SarabunPSK"/>
      <family val="2"/>
    </font>
    <font>
      <b/>
      <sz val="14"/>
      <color indexed="63"/>
      <name val="TH SarabunPSK"/>
      <family val="2"/>
    </font>
    <font>
      <sz val="12"/>
      <color theme="1"/>
      <name val="Calibri"/>
      <family val="2"/>
      <charset val="222"/>
      <scheme val="minor"/>
    </font>
    <font>
      <b/>
      <sz val="12"/>
      <color indexed="63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/>
    <xf numFmtId="0" fontId="3" fillId="3" borderId="5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/>
    <xf numFmtId="43" fontId="3" fillId="4" borderId="10" xfId="1" applyNumberFormat="1" applyFont="1" applyFill="1" applyBorder="1"/>
    <xf numFmtId="43" fontId="3" fillId="3" borderId="11" xfId="1" applyNumberFormat="1" applyFont="1" applyFill="1" applyBorder="1" applyAlignment="1"/>
    <xf numFmtId="43" fontId="4" fillId="3" borderId="12" xfId="1" applyNumberFormat="1" applyFont="1" applyFill="1" applyBorder="1" applyAlignment="1"/>
    <xf numFmtId="4" fontId="6" fillId="4" borderId="13" xfId="0" applyNumberFormat="1" applyFont="1" applyFill="1" applyBorder="1" applyAlignment="1"/>
    <xf numFmtId="43" fontId="3" fillId="4" borderId="13" xfId="1" applyNumberFormat="1" applyFont="1" applyFill="1" applyBorder="1"/>
    <xf numFmtId="43" fontId="4" fillId="3" borderId="14" xfId="1" applyNumberFormat="1" applyFont="1" applyFill="1" applyBorder="1" applyAlignment="1"/>
    <xf numFmtId="43" fontId="4" fillId="3" borderId="13" xfId="1" applyNumberFormat="1" applyFont="1" applyFill="1" applyBorder="1" applyAlignment="1"/>
    <xf numFmtId="4" fontId="7" fillId="0" borderId="13" xfId="0" applyNumberFormat="1" applyFont="1" applyFill="1" applyBorder="1" applyAlignment="1">
      <alignment horizontal="left" indent="1"/>
    </xf>
    <xf numFmtId="43" fontId="7" fillId="0" borderId="13" xfId="1" applyNumberFormat="1" applyFont="1" applyFill="1" applyBorder="1" applyAlignment="1">
      <alignment horizontal="center"/>
    </xf>
    <xf numFmtId="43" fontId="7" fillId="0" borderId="13" xfId="1" applyNumberFormat="1" applyFont="1" applyFill="1" applyBorder="1"/>
    <xf numFmtId="4" fontId="7" fillId="5" borderId="13" xfId="0" applyNumberFormat="1" applyFont="1" applyFill="1" applyBorder="1" applyAlignment="1">
      <alignment horizontal="left" indent="1"/>
    </xf>
    <xf numFmtId="43" fontId="7" fillId="5" borderId="13" xfId="1" applyNumberFormat="1" applyFont="1" applyFill="1" applyBorder="1"/>
    <xf numFmtId="0" fontId="4" fillId="6" borderId="0" xfId="0" applyFont="1" applyFill="1" applyAlignment="1"/>
    <xf numFmtId="43" fontId="4" fillId="5" borderId="14" xfId="1" applyNumberFormat="1" applyFont="1" applyFill="1" applyBorder="1" applyAlignment="1"/>
    <xf numFmtId="43" fontId="6" fillId="4" borderId="13" xfId="1" applyNumberFormat="1" applyFont="1" applyFill="1" applyBorder="1"/>
    <xf numFmtId="4" fontId="6" fillId="4" borderId="13" xfId="0" applyNumberFormat="1" applyFont="1" applyFill="1" applyBorder="1" applyAlignment="1">
      <alignment horizontal="left"/>
    </xf>
    <xf numFmtId="4" fontId="7" fillId="0" borderId="13" xfId="0" applyNumberFormat="1" applyFont="1" applyFill="1" applyBorder="1" applyAlignment="1">
      <alignment horizontal="left"/>
    </xf>
    <xf numFmtId="43" fontId="4" fillId="0" borderId="13" xfId="1" applyNumberFormat="1" applyFont="1" applyFill="1" applyBorder="1"/>
    <xf numFmtId="4" fontId="6" fillId="4" borderId="10" xfId="0" applyNumberFormat="1" applyFont="1" applyFill="1" applyBorder="1" applyAlignment="1">
      <alignment horizontal="left"/>
    </xf>
    <xf numFmtId="43" fontId="6" fillId="0" borderId="13" xfId="1" applyNumberFormat="1" applyFont="1" applyFill="1" applyBorder="1"/>
    <xf numFmtId="43" fontId="6" fillId="5" borderId="13" xfId="1" applyNumberFormat="1" applyFont="1" applyFill="1" applyBorder="1"/>
    <xf numFmtId="43" fontId="4" fillId="4" borderId="13" xfId="1" applyNumberFormat="1" applyFont="1" applyFill="1" applyBorder="1"/>
    <xf numFmtId="4" fontId="8" fillId="4" borderId="15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left"/>
    </xf>
    <xf numFmtId="43" fontId="4" fillId="0" borderId="10" xfId="1" applyNumberFormat="1" applyFont="1" applyFill="1" applyBorder="1"/>
    <xf numFmtId="4" fontId="6" fillId="0" borderId="13" xfId="0" applyNumberFormat="1" applyFont="1" applyFill="1" applyBorder="1" applyAlignment="1">
      <alignment horizontal="left"/>
    </xf>
    <xf numFmtId="4" fontId="8" fillId="4" borderId="16" xfId="0" applyNumberFormat="1" applyFont="1" applyFill="1" applyBorder="1" applyAlignment="1">
      <alignment horizontal="center"/>
    </xf>
    <xf numFmtId="0" fontId="4" fillId="3" borderId="0" xfId="0" applyFont="1" applyFill="1"/>
    <xf numFmtId="0" fontId="3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/>
    </xf>
    <xf numFmtId="43" fontId="10" fillId="4" borderId="10" xfId="1" applyNumberFormat="1" applyFont="1" applyFill="1" applyBorder="1" applyAlignment="1"/>
    <xf numFmtId="4" fontId="7" fillId="4" borderId="13" xfId="0" applyNumberFormat="1" applyFont="1" applyFill="1" applyBorder="1" applyAlignment="1">
      <alignment horizontal="left" indent="1"/>
    </xf>
    <xf numFmtId="43" fontId="11" fillId="4" borderId="13" xfId="1" applyNumberFormat="1" applyFont="1" applyFill="1" applyBorder="1" applyAlignment="1"/>
    <xf numFmtId="43" fontId="11" fillId="0" borderId="13" xfId="1" applyNumberFormat="1" applyFont="1" applyFill="1" applyBorder="1" applyAlignment="1"/>
    <xf numFmtId="43" fontId="7" fillId="4" borderId="13" xfId="1" applyNumberFormat="1" applyFont="1" applyFill="1" applyBorder="1" applyAlignment="1"/>
    <xf numFmtId="43" fontId="6" fillId="4" borderId="13" xfId="1" applyNumberFormat="1" applyFont="1" applyFill="1" applyBorder="1" applyAlignment="1"/>
    <xf numFmtId="4" fontId="7" fillId="0" borderId="13" xfId="0" applyNumberFormat="1" applyFont="1" applyFill="1" applyBorder="1" applyAlignment="1">
      <alignment horizontal="left" indent="2"/>
    </xf>
    <xf numFmtId="4" fontId="8" fillId="4" borderId="16" xfId="0" applyNumberFormat="1" applyFont="1" applyFill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readingOrder="1"/>
    </xf>
    <xf numFmtId="0" fontId="4" fillId="0" borderId="0" xfId="0" applyFont="1" applyBorder="1" applyAlignment="1">
      <alignment horizontal="center" readingOrder="1"/>
    </xf>
    <xf numFmtId="0" fontId="0" fillId="0" borderId="18" xfId="0" applyBorder="1"/>
    <xf numFmtId="0" fontId="0" fillId="0" borderId="17" xfId="0" applyBorder="1"/>
    <xf numFmtId="0" fontId="3" fillId="3" borderId="17" xfId="0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vertical="center"/>
    </xf>
    <xf numFmtId="0" fontId="20" fillId="0" borderId="0" xfId="0" applyFont="1" applyBorder="1" applyAlignment="1"/>
    <xf numFmtId="4" fontId="22" fillId="0" borderId="13" xfId="0" applyNumberFormat="1" applyFont="1" applyFill="1" applyBorder="1" applyAlignment="1">
      <alignment horizontal="left"/>
    </xf>
    <xf numFmtId="4" fontId="23" fillId="0" borderId="13" xfId="0" applyNumberFormat="1" applyFont="1" applyFill="1" applyBorder="1" applyAlignment="1">
      <alignment horizontal="left"/>
    </xf>
    <xf numFmtId="4" fontId="24" fillId="0" borderId="13" xfId="0" applyNumberFormat="1" applyFont="1" applyFill="1" applyBorder="1" applyAlignment="1">
      <alignment horizontal="left"/>
    </xf>
    <xf numFmtId="4" fontId="25" fillId="0" borderId="13" xfId="0" applyNumberFormat="1" applyFont="1" applyFill="1" applyBorder="1" applyAlignment="1">
      <alignment horizontal="left"/>
    </xf>
    <xf numFmtId="43" fontId="6" fillId="0" borderId="13" xfId="1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left"/>
    </xf>
    <xf numFmtId="4" fontId="26" fillId="0" borderId="13" xfId="0" applyNumberFormat="1" applyFont="1" applyFill="1" applyBorder="1" applyAlignment="1">
      <alignment horizontal="left" indent="1"/>
    </xf>
    <xf numFmtId="4" fontId="21" fillId="0" borderId="13" xfId="0" applyNumberFormat="1" applyFont="1" applyFill="1" applyBorder="1" applyAlignment="1">
      <alignment horizontal="left" indent="1"/>
    </xf>
    <xf numFmtId="43" fontId="29" fillId="4" borderId="16" xfId="1" applyNumberFormat="1" applyFont="1" applyFill="1" applyBorder="1" applyAlignment="1"/>
    <xf numFmtId="43" fontId="7" fillId="0" borderId="19" xfId="1" applyNumberFormat="1" applyFont="1" applyFill="1" applyBorder="1" applyAlignment="1">
      <alignment horizontal="center"/>
    </xf>
    <xf numFmtId="43" fontId="4" fillId="0" borderId="19" xfId="1" applyNumberFormat="1" applyFont="1" applyFill="1" applyBorder="1"/>
    <xf numFmtId="43" fontId="11" fillId="0" borderId="19" xfId="1" applyNumberFormat="1" applyFont="1" applyFill="1" applyBorder="1" applyAlignment="1"/>
    <xf numFmtId="4" fontId="25" fillId="5" borderId="13" xfId="0" applyNumberFormat="1" applyFont="1" applyFill="1" applyBorder="1" applyAlignment="1">
      <alignment horizontal="left" indent="1"/>
    </xf>
    <xf numFmtId="4" fontId="21" fillId="0" borderId="19" xfId="0" applyNumberFormat="1" applyFont="1" applyFill="1" applyBorder="1" applyAlignment="1">
      <alignment horizontal="left" indent="1"/>
    </xf>
    <xf numFmtId="43" fontId="30" fillId="4" borderId="13" xfId="1" applyNumberFormat="1" applyFont="1" applyFill="1" applyBorder="1"/>
    <xf numFmtId="43" fontId="30" fillId="0" borderId="13" xfId="1" applyNumberFormat="1" applyFont="1" applyFill="1" applyBorder="1"/>
    <xf numFmtId="43" fontId="31" fillId="0" borderId="13" xfId="1" applyNumberFormat="1" applyFont="1" applyFill="1" applyBorder="1"/>
    <xf numFmtId="43" fontId="25" fillId="0" borderId="13" xfId="1" applyNumberFormat="1" applyFont="1" applyFill="1" applyBorder="1"/>
    <xf numFmtId="43" fontId="25" fillId="0" borderId="13" xfId="1" applyNumberFormat="1" applyFont="1" applyFill="1" applyBorder="1" applyAlignment="1">
      <alignment horizontal="center"/>
    </xf>
    <xf numFmtId="43" fontId="32" fillId="4" borderId="13" xfId="1" applyNumberFormat="1" applyFont="1" applyFill="1" applyBorder="1"/>
    <xf numFmtId="43" fontId="29" fillId="4" borderId="15" xfId="1" applyNumberFormat="1" applyFont="1" applyFill="1" applyBorder="1"/>
    <xf numFmtId="43" fontId="33" fillId="4" borderId="15" xfId="1" applyNumberFormat="1" applyFont="1" applyFill="1" applyBorder="1"/>
    <xf numFmtId="43" fontId="29" fillId="4" borderId="16" xfId="1" applyNumberFormat="1" applyFont="1" applyFill="1" applyBorder="1"/>
    <xf numFmtId="43" fontId="33" fillId="4" borderId="16" xfId="1" applyNumberFormat="1" applyFont="1" applyFill="1" applyBorder="1"/>
    <xf numFmtId="43" fontId="32" fillId="3" borderId="11" xfId="1" applyNumberFormat="1" applyFont="1" applyFill="1" applyBorder="1" applyAlignment="1"/>
    <xf numFmtId="0" fontId="29" fillId="0" borderId="0" xfId="0" applyFont="1" applyFill="1"/>
    <xf numFmtId="43" fontId="31" fillId="3" borderId="14" xfId="1" applyNumberFormat="1" applyFont="1" applyFill="1" applyBorder="1" applyAlignment="1"/>
    <xf numFmtId="43" fontId="31" fillId="3" borderId="13" xfId="1" applyNumberFormat="1" applyFont="1" applyFill="1" applyBorder="1" applyAlignment="1"/>
    <xf numFmtId="0" fontId="29" fillId="0" borderId="0" xfId="0" applyFont="1" applyFill="1" applyAlignment="1"/>
    <xf numFmtId="43" fontId="34" fillId="0" borderId="13" xfId="1" applyNumberFormat="1" applyFont="1" applyFill="1" applyBorder="1"/>
    <xf numFmtId="43" fontId="31" fillId="0" borderId="19" xfId="1" applyNumberFormat="1" applyFont="1" applyFill="1" applyBorder="1"/>
    <xf numFmtId="43" fontId="30" fillId="0" borderId="13" xfId="1" applyNumberFormat="1" applyFont="1" applyFill="1" applyBorder="1" applyAlignment="1">
      <alignment horizontal="center"/>
    </xf>
    <xf numFmtId="43" fontId="35" fillId="0" borderId="0" xfId="0" applyNumberFormat="1" applyFont="1" applyFill="1"/>
    <xf numFmtId="43" fontId="36" fillId="0" borderId="0" xfId="0" applyNumberFormat="1" applyFont="1"/>
    <xf numFmtId="0" fontId="36" fillId="0" borderId="0" xfId="0" applyFont="1"/>
    <xf numFmtId="0" fontId="3" fillId="3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readingOrder="1"/>
    </xf>
    <xf numFmtId="0" fontId="4" fillId="0" borderId="0" xfId="0" applyFont="1" applyBorder="1" applyAlignment="1">
      <alignment horizontal="left" readingOrder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27" fillId="2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4" fontId="6" fillId="3" borderId="17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43" fontId="22" fillId="4" borderId="13" xfId="1" applyNumberFormat="1" applyFont="1" applyFill="1" applyBorder="1" applyAlignment="1"/>
    <xf numFmtId="43" fontId="37" fillId="0" borderId="13" xfId="1" applyNumberFormat="1" applyFont="1" applyFill="1" applyBorder="1" applyAlignment="1"/>
    <xf numFmtId="43" fontId="34" fillId="4" borderId="13" xfId="1" applyNumberFormat="1" applyFont="1" applyFill="1" applyBorder="1" applyAlignment="1"/>
    <xf numFmtId="43" fontId="38" fillId="0" borderId="13" xfId="1" applyNumberFormat="1" applyFont="1" applyFill="1" applyBorder="1" applyAlignment="1"/>
    <xf numFmtId="43" fontId="33" fillId="4" borderId="16" xfId="1" applyNumberFormat="1" applyFont="1" applyFill="1" applyBorder="1" applyAlignment="1"/>
    <xf numFmtId="43" fontId="22" fillId="3" borderId="10" xfId="1" applyNumberFormat="1" applyFont="1" applyFill="1" applyBorder="1" applyAlignment="1"/>
    <xf numFmtId="43" fontId="25" fillId="4" borderId="13" xfId="1" applyNumberFormat="1" applyFont="1" applyFill="1" applyBorder="1" applyAlignment="1"/>
    <xf numFmtId="43" fontId="39" fillId="4" borderId="10" xfId="1" applyNumberFormat="1" applyFont="1" applyFill="1" applyBorder="1" applyAlignment="1"/>
    <xf numFmtId="43" fontId="25" fillId="3" borderId="12" xfId="1" applyNumberFormat="1" applyFont="1" applyFill="1" applyBorder="1" applyAlignment="1"/>
    <xf numFmtId="43" fontId="25" fillId="3" borderId="10" xfId="1" applyNumberFormat="1" applyFont="1" applyFill="1" applyBorder="1" applyAlignment="1"/>
    <xf numFmtId="43" fontId="0" fillId="0" borderId="0" xfId="0" applyNumberFormat="1"/>
    <xf numFmtId="43" fontId="25" fillId="3" borderId="11" xfId="1" applyNumberFormat="1" applyFont="1" applyFill="1" applyBorder="1" applyAlignment="1"/>
    <xf numFmtId="43" fontId="22" fillId="3" borderId="11" xfId="1" applyNumberFormat="1" applyFont="1" applyFill="1" applyBorder="1" applyAlignment="1"/>
    <xf numFmtId="0" fontId="40" fillId="0" borderId="0" xfId="0" applyFont="1"/>
    <xf numFmtId="43" fontId="41" fillId="0" borderId="17" xfId="1" applyFont="1" applyBorder="1" applyAlignment="1">
      <alignment vertical="center"/>
    </xf>
  </cellXfs>
  <cellStyles count="3">
    <cellStyle name="Comma 2" xfId="2" xr:uid="{00000000-0005-0000-0000-000000000000}"/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381000</xdr:colOff>
      <xdr:row>0</xdr:row>
      <xdr:rowOff>0</xdr:rowOff>
    </xdr:from>
    <xdr:to>
      <xdr:col>20</xdr:col>
      <xdr:colOff>0</xdr:colOff>
      <xdr:row>1</xdr:row>
      <xdr:rowOff>142875</xdr:rowOff>
    </xdr:to>
    <xdr:sp macro="" textlink="">
      <xdr:nvSpPr>
        <xdr:cNvPr id="2" name="Rounded Rectangl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477750" y="0"/>
          <a:ext cx="3448050" cy="53340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2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สิ่งที่ส่งมาด้วย ๑</a:t>
          </a:r>
        </a:p>
      </xdr:txBody>
    </xdr:sp>
    <xdr:clientData/>
  </xdr:twoCellAnchor>
  <xdr:twoCellAnchor>
    <xdr:from>
      <xdr:col>1</xdr:col>
      <xdr:colOff>361950</xdr:colOff>
      <xdr:row>3</xdr:row>
      <xdr:rowOff>0</xdr:rowOff>
    </xdr:from>
    <xdr:to>
      <xdr:col>1</xdr:col>
      <xdr:colOff>361950</xdr:colOff>
      <xdr:row>4</xdr:row>
      <xdr:rowOff>24313</xdr:rowOff>
    </xdr:to>
    <xdr:cxnSp macro="">
      <xdr:nvCxnSpPr>
        <xdr:cNvPr id="3" name="Straight Arrow Connector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71500" y="933450"/>
          <a:ext cx="0" cy="176713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371476</xdr:colOff>
      <xdr:row>4</xdr:row>
      <xdr:rowOff>31748</xdr:rowOff>
    </xdr:from>
    <xdr:to>
      <xdr:col>1</xdr:col>
      <xdr:colOff>371476</xdr:colOff>
      <xdr:row>5</xdr:row>
      <xdr:rowOff>8436</xdr:rowOff>
    </xdr:to>
    <xdr:cxnSp macro="">
      <xdr:nvCxnSpPr>
        <xdr:cNvPr id="2" name="Straight Arrow Connector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619126" y="1298573"/>
          <a:ext cx="0" cy="167188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V119"/>
  <sheetViews>
    <sheetView view="pageBreakPreview" topLeftCell="C1" zoomScaleNormal="100" zoomScaleSheetLayoutView="100" workbookViewId="0">
      <selection activeCell="V30" sqref="V30"/>
    </sheetView>
  </sheetViews>
  <sheetFormatPr defaultRowHeight="21"/>
  <cols>
    <col min="1" max="1" width="2.7109375" customWidth="1"/>
    <col min="2" max="2" width="41" style="3" customWidth="1"/>
    <col min="3" max="3" width="12.42578125" style="3" customWidth="1"/>
    <col min="4" max="4" width="14.85546875" style="3" customWidth="1"/>
    <col min="5" max="5" width="13.42578125" style="3" customWidth="1"/>
    <col min="6" max="6" width="12.85546875" style="3" customWidth="1"/>
    <col min="7" max="7" width="13.28515625" style="3" customWidth="1"/>
    <col min="8" max="14" width="12.85546875" style="3" customWidth="1"/>
    <col min="15" max="15" width="14.140625" style="38" customWidth="1"/>
    <col min="16" max="16" width="2.5703125" style="3" customWidth="1"/>
    <col min="17" max="17" width="15.85546875" style="38" customWidth="1"/>
    <col min="18" max="18" width="14.42578125" style="38" customWidth="1"/>
    <col min="19" max="20" width="15.85546875" style="38" customWidth="1"/>
    <col min="21" max="21" width="13.5703125" bestFit="1" customWidth="1"/>
  </cols>
  <sheetData>
    <row r="1" spans="2:22" ht="26.25">
      <c r="B1" s="96" t="s">
        <v>138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1"/>
    </row>
    <row r="2" spans="2:22" ht="26.25">
      <c r="B2" s="96" t="s">
        <v>108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2"/>
    </row>
    <row r="3" spans="2:22" ht="12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2"/>
    </row>
    <row r="4" spans="2:22" ht="12" customHeight="1" thickBot="1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Q4" s="2"/>
      <c r="R4" s="2"/>
      <c r="S4" s="2"/>
      <c r="T4" s="2"/>
    </row>
    <row r="5" spans="2:22">
      <c r="B5" s="99" t="s">
        <v>0</v>
      </c>
      <c r="C5" s="101" t="s">
        <v>181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  <c r="Q5" s="4"/>
      <c r="R5" s="5"/>
      <c r="S5" s="5"/>
      <c r="T5" s="6"/>
    </row>
    <row r="6" spans="2:22" ht="21.75" thickBot="1">
      <c r="B6" s="100"/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8" t="s">
        <v>13</v>
      </c>
      <c r="Q6" s="9" t="s">
        <v>14</v>
      </c>
      <c r="R6" s="7" t="s">
        <v>15</v>
      </c>
      <c r="S6" s="7" t="s">
        <v>16</v>
      </c>
      <c r="T6" s="8" t="s">
        <v>17</v>
      </c>
    </row>
    <row r="7" spans="2:22" ht="20.25" customHeight="1">
      <c r="B7" s="10" t="s">
        <v>18</v>
      </c>
      <c r="C7" s="11">
        <f>C8+C17</f>
        <v>117448</v>
      </c>
      <c r="D7" s="11">
        <f t="shared" ref="D7:E7" si="0">D8+D17</f>
        <v>147161.70000000001</v>
      </c>
      <c r="E7" s="11">
        <f t="shared" si="0"/>
        <v>342319.19</v>
      </c>
      <c r="F7" s="11">
        <f t="shared" ref="F7" si="1">F8+F17</f>
        <v>473541.6</v>
      </c>
      <c r="G7" s="11">
        <f t="shared" ref="G7" si="2">G8+G17</f>
        <v>862216.85</v>
      </c>
      <c r="H7" s="11">
        <f t="shared" ref="H7" si="3">H8+H17</f>
        <v>318763.99</v>
      </c>
      <c r="I7" s="11">
        <f t="shared" ref="I7" si="4">I8+I17</f>
        <v>197188.6</v>
      </c>
      <c r="J7" s="11">
        <f t="shared" ref="J7" si="5">J8+J17</f>
        <v>162428.79999999999</v>
      </c>
      <c r="K7" s="11">
        <f t="shared" ref="K7" si="6">K8+K17</f>
        <v>360766.44</v>
      </c>
      <c r="L7" s="11">
        <f t="shared" ref="L7" si="7">L8+L17</f>
        <v>213705</v>
      </c>
      <c r="M7" s="11">
        <f t="shared" ref="M7" si="8">M8+M17</f>
        <v>267136.52</v>
      </c>
      <c r="N7" s="11">
        <f t="shared" ref="N7" si="9">N8+N17</f>
        <v>248633.39000000004</v>
      </c>
      <c r="O7" s="12">
        <f>C7+D7+E7+F7+G7+H7+I7+J7+K7+L7+M7+N7</f>
        <v>3711310.08</v>
      </c>
      <c r="P7" s="2"/>
      <c r="Q7" s="13">
        <f>C7+D7+E7</f>
        <v>606928.89</v>
      </c>
      <c r="R7" s="13">
        <f>F7+G7+H7</f>
        <v>1654522.44</v>
      </c>
      <c r="S7" s="13">
        <f>I7+J7+K7</f>
        <v>720383.84000000008</v>
      </c>
      <c r="T7" s="13">
        <f>L7+M7+N7</f>
        <v>729474.91</v>
      </c>
      <c r="U7" s="91">
        <f>Q7+R7+S7+T7</f>
        <v>3711310.08</v>
      </c>
      <c r="V7" s="92"/>
    </row>
    <row r="8" spans="2:22" ht="20.25" customHeight="1">
      <c r="B8" s="14" t="s">
        <v>19</v>
      </c>
      <c r="C8" s="15">
        <f>C9+C10+C11+C12+C13+C14+C15+C16</f>
        <v>240</v>
      </c>
      <c r="D8" s="15">
        <f>D9+D10+D11+D12+D13+D14+D15+D16</f>
        <v>480</v>
      </c>
      <c r="E8" s="15">
        <f>E9+E10+E11+E12+E13+E14+E15+E16</f>
        <v>200</v>
      </c>
      <c r="F8" s="15">
        <f t="shared" ref="F8:N8" si="10">F9+F10+F11+F12+F13+F14+F15+F16</f>
        <v>260507</v>
      </c>
      <c r="G8" s="15">
        <f t="shared" si="10"/>
        <v>677782.75</v>
      </c>
      <c r="H8" s="15">
        <f t="shared" si="10"/>
        <v>109430.95</v>
      </c>
      <c r="I8" s="15">
        <f t="shared" si="10"/>
        <v>57765.9</v>
      </c>
      <c r="J8" s="15">
        <f t="shared" si="10"/>
        <v>8678.7999999999993</v>
      </c>
      <c r="K8" s="15">
        <f t="shared" si="10"/>
        <v>14369.25</v>
      </c>
      <c r="L8" s="15">
        <f t="shared" si="10"/>
        <v>11333.2</v>
      </c>
      <c r="M8" s="15">
        <f t="shared" si="10"/>
        <v>675</v>
      </c>
      <c r="N8" s="15">
        <f t="shared" si="10"/>
        <v>45972.6</v>
      </c>
      <c r="O8" s="12">
        <f>C8+D8+E8+F8+G8+H8+I8+J8+K8+L8+M8+N8</f>
        <v>1187435.45</v>
      </c>
      <c r="P8" s="2"/>
      <c r="Q8" s="16">
        <f>C8++D8+E8</f>
        <v>920</v>
      </c>
      <c r="R8" s="16">
        <f>F8+G8+H8</f>
        <v>1047720.7</v>
      </c>
      <c r="S8" s="16">
        <f>I8+J8+K8</f>
        <v>80813.95</v>
      </c>
      <c r="T8" s="16">
        <f>L8+M8+N8</f>
        <v>57980.800000000003</v>
      </c>
      <c r="U8" s="91">
        <f t="shared" ref="U8:U71" si="11">Q8+R8+S8+T8</f>
        <v>1187435.45</v>
      </c>
      <c r="V8" s="92"/>
    </row>
    <row r="9" spans="2:22" ht="20.25" customHeight="1">
      <c r="B9" s="18" t="s">
        <v>20</v>
      </c>
      <c r="C9" s="19"/>
      <c r="D9" s="19"/>
      <c r="E9" s="19"/>
      <c r="F9" s="19">
        <v>194263</v>
      </c>
      <c r="G9" s="20">
        <v>503374.35</v>
      </c>
      <c r="H9" s="20">
        <v>54730</v>
      </c>
      <c r="I9" s="20">
        <v>47304</v>
      </c>
      <c r="J9" s="20">
        <v>7541</v>
      </c>
      <c r="K9" s="20">
        <v>14355</v>
      </c>
      <c r="L9" s="20">
        <v>2145</v>
      </c>
      <c r="M9" s="20">
        <v>675</v>
      </c>
      <c r="N9" s="20">
        <v>32830</v>
      </c>
      <c r="O9" s="12">
        <f t="shared" ref="O9:O18" si="12">C9+D9+E9+F9+G9+H9+I9+J9+K9+L9+M9+N9</f>
        <v>857217.35</v>
      </c>
      <c r="P9" s="2"/>
      <c r="Q9" s="16">
        <f>C9+D9+E9</f>
        <v>0</v>
      </c>
      <c r="R9" s="17">
        <f t="shared" ref="R9:R73" si="13">F9+G9+H9</f>
        <v>752367.35</v>
      </c>
      <c r="S9" s="17">
        <f>I9+J9+K9</f>
        <v>69200</v>
      </c>
      <c r="T9" s="13">
        <f>L9+M9+N9</f>
        <v>35650</v>
      </c>
      <c r="U9" s="91">
        <f t="shared" si="11"/>
        <v>857217.35</v>
      </c>
      <c r="V9" s="92"/>
    </row>
    <row r="10" spans="2:22" ht="20.25" customHeight="1">
      <c r="B10" s="18" t="s">
        <v>21</v>
      </c>
      <c r="C10" s="19"/>
      <c r="D10" s="19"/>
      <c r="E10" s="20"/>
      <c r="F10" s="20">
        <v>696</v>
      </c>
      <c r="G10" s="20">
        <v>46979.4</v>
      </c>
      <c r="H10" s="20">
        <v>197.95</v>
      </c>
      <c r="I10" s="20">
        <v>2699.9</v>
      </c>
      <c r="J10" s="20">
        <v>497.8</v>
      </c>
      <c r="K10" s="20">
        <v>14.25</v>
      </c>
      <c r="L10" s="20">
        <v>15.2</v>
      </c>
      <c r="M10" s="20"/>
      <c r="N10" s="20">
        <v>3339.6</v>
      </c>
      <c r="O10" s="12">
        <f t="shared" si="12"/>
        <v>54440.1</v>
      </c>
      <c r="P10" s="2"/>
      <c r="Q10" s="16">
        <f>C10+D10+E10</f>
        <v>0</v>
      </c>
      <c r="R10" s="17">
        <f t="shared" si="13"/>
        <v>47873.35</v>
      </c>
      <c r="S10" s="17">
        <f t="shared" ref="S10:S16" si="14">I10+J10+K10</f>
        <v>3211.9500000000003</v>
      </c>
      <c r="T10" s="16">
        <f t="shared" ref="T10:T11" si="15">L10+M10+N10</f>
        <v>3354.7999999999997</v>
      </c>
      <c r="U10" s="91">
        <f t="shared" si="11"/>
        <v>54440.1</v>
      </c>
      <c r="V10" s="92"/>
    </row>
    <row r="11" spans="2:22" ht="20.25" customHeight="1">
      <c r="B11" s="18" t="s">
        <v>22</v>
      </c>
      <c r="C11" s="19">
        <v>240</v>
      </c>
      <c r="D11" s="19">
        <v>480</v>
      </c>
      <c r="E11" s="19">
        <v>200</v>
      </c>
      <c r="F11" s="19">
        <v>65548</v>
      </c>
      <c r="G11" s="19">
        <v>127429</v>
      </c>
      <c r="H11" s="20">
        <v>54503</v>
      </c>
      <c r="I11" s="20">
        <v>7762</v>
      </c>
      <c r="J11" s="20">
        <v>640</v>
      </c>
      <c r="K11" s="20"/>
      <c r="L11" s="20">
        <v>9173</v>
      </c>
      <c r="M11" s="20"/>
      <c r="N11" s="20">
        <v>9803</v>
      </c>
      <c r="O11" s="12">
        <f t="shared" si="12"/>
        <v>275778</v>
      </c>
      <c r="P11" s="2"/>
      <c r="Q11" s="16">
        <f>C11+D11+E11</f>
        <v>920</v>
      </c>
      <c r="R11" s="17">
        <f t="shared" si="13"/>
        <v>247480</v>
      </c>
      <c r="S11" s="17">
        <f t="shared" si="14"/>
        <v>8402</v>
      </c>
      <c r="T11" s="16">
        <f t="shared" si="15"/>
        <v>18976</v>
      </c>
      <c r="U11" s="91">
        <f t="shared" si="11"/>
        <v>275778</v>
      </c>
      <c r="V11" s="92"/>
    </row>
    <row r="12" spans="2:22" ht="20.25" customHeight="1">
      <c r="B12" s="18" t="s">
        <v>23</v>
      </c>
      <c r="C12" s="19"/>
      <c r="D12" s="19"/>
      <c r="E12" s="19"/>
      <c r="F12" s="19"/>
      <c r="G12" s="19"/>
      <c r="H12" s="20"/>
      <c r="I12" s="20"/>
      <c r="J12" s="20"/>
      <c r="K12" s="20"/>
      <c r="L12" s="20"/>
      <c r="M12" s="20"/>
      <c r="N12" s="20"/>
      <c r="O12" s="12">
        <f t="shared" si="12"/>
        <v>0</v>
      </c>
      <c r="P12" s="2"/>
      <c r="Q12" s="16"/>
      <c r="R12" s="17">
        <f t="shared" si="13"/>
        <v>0</v>
      </c>
      <c r="S12" s="17">
        <f t="shared" si="14"/>
        <v>0</v>
      </c>
      <c r="T12" s="16"/>
      <c r="U12" s="91">
        <f t="shared" si="11"/>
        <v>0</v>
      </c>
      <c r="V12" s="92"/>
    </row>
    <row r="13" spans="2:22" ht="20.25" customHeight="1">
      <c r="B13" s="18" t="s">
        <v>24</v>
      </c>
      <c r="C13" s="19"/>
      <c r="D13" s="19"/>
      <c r="E13" s="19"/>
      <c r="F13" s="19"/>
      <c r="G13" s="19"/>
      <c r="H13" s="20"/>
      <c r="I13" s="20"/>
      <c r="J13" s="20"/>
      <c r="K13" s="20"/>
      <c r="L13" s="20"/>
      <c r="M13" s="20"/>
      <c r="N13" s="20"/>
      <c r="O13" s="12">
        <f t="shared" si="12"/>
        <v>0</v>
      </c>
      <c r="P13" s="2"/>
      <c r="Q13" s="16"/>
      <c r="R13" s="17">
        <f t="shared" si="13"/>
        <v>0</v>
      </c>
      <c r="S13" s="17">
        <f t="shared" si="14"/>
        <v>0</v>
      </c>
      <c r="T13" s="16"/>
      <c r="U13" s="91">
        <f t="shared" si="11"/>
        <v>0</v>
      </c>
      <c r="V13" s="92"/>
    </row>
    <row r="14" spans="2:22" ht="20.25" customHeight="1">
      <c r="B14" s="21" t="s">
        <v>25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2">
        <f t="shared" si="12"/>
        <v>0</v>
      </c>
      <c r="P14" s="23"/>
      <c r="Q14" s="24"/>
      <c r="R14" s="17">
        <f t="shared" si="13"/>
        <v>0</v>
      </c>
      <c r="S14" s="17">
        <f t="shared" si="14"/>
        <v>0</v>
      </c>
      <c r="T14" s="16"/>
      <c r="U14" s="91">
        <f t="shared" si="11"/>
        <v>0</v>
      </c>
      <c r="V14" s="92"/>
    </row>
    <row r="15" spans="2:22" ht="20.25" customHeight="1">
      <c r="B15" s="21" t="s">
        <v>26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12">
        <f t="shared" si="12"/>
        <v>0</v>
      </c>
      <c r="P15" s="23"/>
      <c r="Q15" s="24"/>
      <c r="R15" s="17">
        <f t="shared" si="13"/>
        <v>0</v>
      </c>
      <c r="S15" s="17">
        <f t="shared" si="14"/>
        <v>0</v>
      </c>
      <c r="T15" s="16"/>
      <c r="U15" s="91">
        <f t="shared" si="11"/>
        <v>0</v>
      </c>
      <c r="V15" s="92"/>
    </row>
    <row r="16" spans="2:22" ht="20.25" customHeight="1">
      <c r="B16" s="70" t="s">
        <v>27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2">
        <f t="shared" si="12"/>
        <v>0</v>
      </c>
      <c r="P16" s="23"/>
      <c r="Q16" s="24"/>
      <c r="R16" s="17">
        <f t="shared" si="13"/>
        <v>0</v>
      </c>
      <c r="S16" s="17">
        <f t="shared" si="14"/>
        <v>0</v>
      </c>
      <c r="T16" s="16"/>
      <c r="U16" s="91">
        <f t="shared" si="11"/>
        <v>0</v>
      </c>
      <c r="V16" s="92"/>
    </row>
    <row r="17" spans="2:22" ht="20.25" customHeight="1">
      <c r="B17" s="14" t="s">
        <v>28</v>
      </c>
      <c r="C17" s="25">
        <f t="shared" ref="C17:H17" si="16">C18+C35+C40+C43+C47</f>
        <v>117208</v>
      </c>
      <c r="D17" s="25">
        <f t="shared" si="16"/>
        <v>146681.70000000001</v>
      </c>
      <c r="E17" s="25">
        <f t="shared" si="16"/>
        <v>342119.19</v>
      </c>
      <c r="F17" s="25">
        <f t="shared" si="16"/>
        <v>213034.6</v>
      </c>
      <c r="G17" s="25">
        <f t="shared" si="16"/>
        <v>184434.1</v>
      </c>
      <c r="H17" s="25">
        <f t="shared" si="16"/>
        <v>209333.03999999998</v>
      </c>
      <c r="I17" s="25">
        <f t="shared" ref="I17:J17" si="17">I18+I35+I40+I43+I47</f>
        <v>139422.70000000001</v>
      </c>
      <c r="J17" s="25">
        <f t="shared" si="17"/>
        <v>153750</v>
      </c>
      <c r="K17" s="25">
        <f t="shared" ref="K17:N17" si="18">K18+K35+K40+K43+K47</f>
        <v>346397.19</v>
      </c>
      <c r="L17" s="25">
        <f t="shared" si="18"/>
        <v>202371.8</v>
      </c>
      <c r="M17" s="25">
        <f t="shared" si="18"/>
        <v>266461.52</v>
      </c>
      <c r="N17" s="25">
        <f t="shared" si="18"/>
        <v>202660.79000000004</v>
      </c>
      <c r="O17" s="12">
        <f t="shared" si="12"/>
        <v>2523874.63</v>
      </c>
      <c r="P17" s="2"/>
      <c r="Q17" s="16">
        <f t="shared" ref="Q17:Q81" si="19">C17+D17+E17</f>
        <v>606008.89</v>
      </c>
      <c r="R17" s="17">
        <f t="shared" si="13"/>
        <v>606801.74</v>
      </c>
      <c r="S17" s="17">
        <f>I17+J17+K17</f>
        <v>639569.89</v>
      </c>
      <c r="T17" s="16">
        <f>L17+M17+N17</f>
        <v>671494.1100000001</v>
      </c>
      <c r="U17" s="91">
        <f t="shared" si="11"/>
        <v>2523874.63</v>
      </c>
      <c r="V17" s="92"/>
    </row>
    <row r="18" spans="2:22" ht="20.25" customHeight="1">
      <c r="B18" s="26" t="s">
        <v>29</v>
      </c>
      <c r="C18" s="15">
        <f>C19+C20+C21+C22+C23+C24+C25+C27+C28+C29+C30+C31+C32+C33</f>
        <v>40918</v>
      </c>
      <c r="D18" s="15">
        <f>D19+D20+D21+D22+D23+D24+D25+D27+D28+D29+D30+D31+D32+D33</f>
        <v>57572.1</v>
      </c>
      <c r="E18" s="15">
        <f>E19+E20+E21+E22+E23+E24+E25+E26+E27+E28+E29+E30+E31+E32+E33</f>
        <v>84160</v>
      </c>
      <c r="F18" s="15">
        <f>F19+F20+F21+F22+F23+F24+F25+F27+F28+F29+F30+F31+F32+F33</f>
        <v>102515.6</v>
      </c>
      <c r="G18" s="15">
        <f>G19+G20+G21+G22+G23+G24+G25+G27+G28+G29+G30+G31+G32+G33+G34</f>
        <v>110100.1</v>
      </c>
      <c r="H18" s="15">
        <f>H19+H20+H21+H22+H23+H24+H25+H27+H28+H29+H30+H31+H32+H33+H34</f>
        <v>82512</v>
      </c>
      <c r="I18" s="15">
        <f>I19+I20+I21+I22+I23+I24+I25+I27+I28+I29+I30+I31+I32+I33+I34</f>
        <v>56645.7</v>
      </c>
      <c r="J18" s="15">
        <f>J19+J20+J21+J22+J23+J24+J25+J27+J28+J29+J30+J31+J32+J33+J34</f>
        <v>53515</v>
      </c>
      <c r="K18" s="15">
        <f t="shared" ref="K18:N18" si="20">K19+K20+K21+K22+K23+K24+K25+K27+K28+K29+K30+K31+K32+K33+K34</f>
        <v>58154</v>
      </c>
      <c r="L18" s="15">
        <f t="shared" si="20"/>
        <v>48704.800000000003</v>
      </c>
      <c r="M18" s="15">
        <f>M19+M20+M21+M22+M23+M24+M25+M26+M27+M28+M29+M30+M31+M32+M33+M34</f>
        <v>99096.89</v>
      </c>
      <c r="N18" s="15">
        <f t="shared" si="20"/>
        <v>79041.100000000006</v>
      </c>
      <c r="O18" s="12">
        <f t="shared" si="12"/>
        <v>872935.29</v>
      </c>
      <c r="P18" s="2"/>
      <c r="Q18" s="16">
        <f t="shared" si="19"/>
        <v>182650.1</v>
      </c>
      <c r="R18" s="17">
        <f t="shared" si="13"/>
        <v>295127.7</v>
      </c>
      <c r="S18" s="17">
        <f t="shared" ref="S18:S19" si="21">I18+J18+K18</f>
        <v>168314.7</v>
      </c>
      <c r="T18" s="16">
        <f t="shared" ref="T18:T19" si="22">L18+M18+N18</f>
        <v>226842.79</v>
      </c>
      <c r="U18" s="91">
        <f t="shared" si="11"/>
        <v>872935.29</v>
      </c>
      <c r="V18" s="92"/>
    </row>
    <row r="19" spans="2:22" ht="20.25" customHeight="1">
      <c r="B19" s="27" t="s">
        <v>30</v>
      </c>
      <c r="C19" s="19"/>
      <c r="D19" s="19"/>
      <c r="E19" s="19"/>
      <c r="F19" s="19"/>
      <c r="G19" s="20"/>
      <c r="H19" s="20"/>
      <c r="I19" s="20"/>
      <c r="J19" s="20"/>
      <c r="K19" s="20"/>
      <c r="L19" s="20"/>
      <c r="M19" s="20"/>
      <c r="N19" s="20"/>
      <c r="O19" s="12">
        <f>C19+D19+E19+F19+G19+H19+I19+J19+K19+L19+M19+N19</f>
        <v>0</v>
      </c>
      <c r="P19" s="2"/>
      <c r="Q19" s="16">
        <f t="shared" si="19"/>
        <v>0</v>
      </c>
      <c r="R19" s="17">
        <f t="shared" si="13"/>
        <v>0</v>
      </c>
      <c r="S19" s="17">
        <f t="shared" si="21"/>
        <v>0</v>
      </c>
      <c r="T19" s="16">
        <f t="shared" si="22"/>
        <v>0</v>
      </c>
      <c r="U19" s="91">
        <f t="shared" si="11"/>
        <v>0</v>
      </c>
      <c r="V19" s="92"/>
    </row>
    <row r="20" spans="2:22" ht="20.25" customHeight="1">
      <c r="B20" s="27" t="s">
        <v>31</v>
      </c>
      <c r="C20" s="19">
        <v>20500</v>
      </c>
      <c r="D20" s="19">
        <v>32000</v>
      </c>
      <c r="E20" s="19">
        <v>50620</v>
      </c>
      <c r="F20" s="19">
        <v>34800</v>
      </c>
      <c r="G20" s="20">
        <v>12600</v>
      </c>
      <c r="H20" s="20">
        <v>49630</v>
      </c>
      <c r="I20" s="20">
        <v>26140</v>
      </c>
      <c r="J20" s="20">
        <v>25700</v>
      </c>
      <c r="K20" s="20">
        <v>29310</v>
      </c>
      <c r="L20" s="20">
        <v>19900</v>
      </c>
      <c r="M20" s="20">
        <v>34020</v>
      </c>
      <c r="N20" s="20">
        <v>49780</v>
      </c>
      <c r="O20" s="12">
        <f>C20+D20+E20+F20+G20+H20+I20+J20+K20+L20+M20+N20</f>
        <v>385000</v>
      </c>
      <c r="P20" s="2"/>
      <c r="Q20" s="16">
        <f t="shared" si="19"/>
        <v>103120</v>
      </c>
      <c r="R20" s="17">
        <f>F20+G20+H20</f>
        <v>97030</v>
      </c>
      <c r="S20" s="17">
        <f>I20+J20+K20</f>
        <v>81150</v>
      </c>
      <c r="T20" s="16">
        <f>L20+M20+N20</f>
        <v>103700</v>
      </c>
      <c r="U20" s="91">
        <f t="shared" si="11"/>
        <v>385000</v>
      </c>
      <c r="V20" s="92"/>
    </row>
    <row r="21" spans="2:22" ht="20.25" customHeight="1">
      <c r="B21" s="27" t="s">
        <v>117</v>
      </c>
      <c r="C21" s="19">
        <v>160</v>
      </c>
      <c r="D21" s="19">
        <v>320</v>
      </c>
      <c r="E21" s="19"/>
      <c r="F21" s="19">
        <v>10</v>
      </c>
      <c r="G21" s="20"/>
      <c r="H21" s="20">
        <v>60</v>
      </c>
      <c r="I21" s="20">
        <v>80</v>
      </c>
      <c r="J21" s="20">
        <v>40</v>
      </c>
      <c r="K21" s="20">
        <v>100</v>
      </c>
      <c r="L21" s="20">
        <v>100</v>
      </c>
      <c r="M21" s="20">
        <v>40</v>
      </c>
      <c r="N21" s="20">
        <v>60</v>
      </c>
      <c r="O21" s="12">
        <f t="shared" ref="O21:O28" si="23">C21+D21+E21+F21+G21+H21+I21+J21+K21+L21+M21+N21</f>
        <v>970</v>
      </c>
      <c r="P21" s="2"/>
      <c r="Q21" s="16">
        <f t="shared" si="19"/>
        <v>480</v>
      </c>
      <c r="R21" s="17">
        <f t="shared" si="13"/>
        <v>70</v>
      </c>
      <c r="S21" s="17">
        <f t="shared" ref="S21:S84" si="24">I21+J21+K21</f>
        <v>220</v>
      </c>
      <c r="T21" s="16">
        <f>L21+M21+N21</f>
        <v>200</v>
      </c>
      <c r="U21" s="91">
        <f t="shared" si="11"/>
        <v>970</v>
      </c>
      <c r="V21" s="92"/>
    </row>
    <row r="22" spans="2:22" ht="20.25" customHeight="1">
      <c r="B22" s="58" t="s">
        <v>118</v>
      </c>
      <c r="C22" s="19"/>
      <c r="D22" s="19">
        <v>100</v>
      </c>
      <c r="E22" s="19"/>
      <c r="F22" s="19">
        <v>200</v>
      </c>
      <c r="G22" s="20">
        <v>200</v>
      </c>
      <c r="H22" s="20">
        <v>500</v>
      </c>
      <c r="I22" s="20">
        <v>700</v>
      </c>
      <c r="J22" s="20"/>
      <c r="K22" s="20">
        <v>100</v>
      </c>
      <c r="L22" s="20">
        <v>400</v>
      </c>
      <c r="M22" s="20"/>
      <c r="N22" s="20"/>
      <c r="O22" s="12">
        <f t="shared" si="23"/>
        <v>2200</v>
      </c>
      <c r="P22" s="2"/>
      <c r="Q22" s="16">
        <f t="shared" si="19"/>
        <v>100</v>
      </c>
      <c r="R22" s="17">
        <f t="shared" si="13"/>
        <v>900</v>
      </c>
      <c r="S22" s="17">
        <f t="shared" si="24"/>
        <v>800</v>
      </c>
      <c r="T22" s="16">
        <f t="shared" ref="T22:T85" si="25">L22+M22+N22</f>
        <v>400</v>
      </c>
      <c r="U22" s="91">
        <f t="shared" si="11"/>
        <v>2200</v>
      </c>
      <c r="V22" s="92"/>
    </row>
    <row r="23" spans="2:22" ht="20.25" customHeight="1">
      <c r="B23" s="58" t="s">
        <v>119</v>
      </c>
      <c r="C23" s="19"/>
      <c r="D23" s="19">
        <v>100</v>
      </c>
      <c r="E23" s="19"/>
      <c r="F23" s="19">
        <v>200</v>
      </c>
      <c r="G23" s="20">
        <v>200</v>
      </c>
      <c r="H23" s="20">
        <v>500</v>
      </c>
      <c r="I23" s="20">
        <v>700</v>
      </c>
      <c r="J23" s="20"/>
      <c r="K23" s="20">
        <v>100</v>
      </c>
      <c r="L23" s="20">
        <v>400</v>
      </c>
      <c r="M23" s="20"/>
      <c r="N23" s="20"/>
      <c r="O23" s="12">
        <f t="shared" si="23"/>
        <v>2200</v>
      </c>
      <c r="P23" s="2"/>
      <c r="Q23" s="16">
        <f t="shared" si="19"/>
        <v>100</v>
      </c>
      <c r="R23" s="17">
        <f t="shared" si="13"/>
        <v>900</v>
      </c>
      <c r="S23" s="17">
        <f t="shared" si="24"/>
        <v>800</v>
      </c>
      <c r="T23" s="16">
        <f t="shared" si="25"/>
        <v>400</v>
      </c>
      <c r="U23" s="91">
        <f t="shared" si="11"/>
        <v>2200</v>
      </c>
      <c r="V23" s="92"/>
    </row>
    <row r="24" spans="2:22" ht="20.25" customHeight="1">
      <c r="B24" s="59" t="s">
        <v>120</v>
      </c>
      <c r="C24" s="19"/>
      <c r="D24" s="19">
        <v>500</v>
      </c>
      <c r="E24" s="19">
        <v>5000</v>
      </c>
      <c r="F24" s="19">
        <v>33100</v>
      </c>
      <c r="G24" s="20">
        <v>46500</v>
      </c>
      <c r="H24" s="20">
        <v>7200</v>
      </c>
      <c r="I24" s="20">
        <v>3300</v>
      </c>
      <c r="J24" s="20">
        <v>300</v>
      </c>
      <c r="K24" s="20">
        <v>600</v>
      </c>
      <c r="L24" s="20"/>
      <c r="M24" s="20">
        <v>3000</v>
      </c>
      <c r="N24" s="20">
        <v>300</v>
      </c>
      <c r="O24" s="12">
        <f t="shared" si="23"/>
        <v>99800</v>
      </c>
      <c r="P24" s="2"/>
      <c r="Q24" s="16">
        <f t="shared" si="19"/>
        <v>5500</v>
      </c>
      <c r="R24" s="17">
        <f t="shared" si="13"/>
        <v>86800</v>
      </c>
      <c r="S24" s="17">
        <f t="shared" si="24"/>
        <v>4200</v>
      </c>
      <c r="T24" s="16">
        <f t="shared" si="25"/>
        <v>3300</v>
      </c>
      <c r="U24" s="91">
        <f t="shared" si="11"/>
        <v>99800</v>
      </c>
      <c r="V24" s="92"/>
    </row>
    <row r="25" spans="2:22" ht="20.25" customHeight="1">
      <c r="B25" s="27" t="s">
        <v>121</v>
      </c>
      <c r="C25" s="19"/>
      <c r="D25" s="19"/>
      <c r="E25" s="19"/>
      <c r="F25" s="19">
        <v>240</v>
      </c>
      <c r="G25" s="20"/>
      <c r="H25" s="20">
        <v>70</v>
      </c>
      <c r="I25" s="20">
        <v>40</v>
      </c>
      <c r="J25" s="20">
        <v>50</v>
      </c>
      <c r="K25" s="20">
        <v>50</v>
      </c>
      <c r="L25" s="20">
        <v>50</v>
      </c>
      <c r="M25" s="20">
        <v>20</v>
      </c>
      <c r="N25" s="20">
        <v>50</v>
      </c>
      <c r="O25" s="12">
        <f t="shared" si="23"/>
        <v>570</v>
      </c>
      <c r="P25" s="2"/>
      <c r="Q25" s="16">
        <f t="shared" si="19"/>
        <v>0</v>
      </c>
      <c r="R25" s="17">
        <f t="shared" si="13"/>
        <v>310</v>
      </c>
      <c r="S25" s="17">
        <f t="shared" si="24"/>
        <v>140</v>
      </c>
      <c r="T25" s="16">
        <f t="shared" si="25"/>
        <v>120</v>
      </c>
      <c r="U25" s="91">
        <f t="shared" si="11"/>
        <v>570</v>
      </c>
      <c r="V25" s="92"/>
    </row>
    <row r="26" spans="2:22" ht="20.25" customHeight="1">
      <c r="B26" s="27" t="s">
        <v>122</v>
      </c>
      <c r="C26" s="19"/>
      <c r="D26" s="19"/>
      <c r="E26" s="19">
        <v>4900</v>
      </c>
      <c r="F26" s="19"/>
      <c r="G26" s="20"/>
      <c r="H26" s="20"/>
      <c r="I26" s="20"/>
      <c r="J26" s="20"/>
      <c r="K26" s="20"/>
      <c r="L26" s="20"/>
      <c r="M26" s="20">
        <v>920</v>
      </c>
      <c r="N26" s="20"/>
      <c r="O26" s="12">
        <f t="shared" si="23"/>
        <v>5820</v>
      </c>
      <c r="P26" s="2"/>
      <c r="Q26" s="16">
        <f t="shared" si="19"/>
        <v>4900</v>
      </c>
      <c r="R26" s="17">
        <f t="shared" si="13"/>
        <v>0</v>
      </c>
      <c r="S26" s="17">
        <f t="shared" si="24"/>
        <v>0</v>
      </c>
      <c r="T26" s="16">
        <f>L26+M26+N26</f>
        <v>920</v>
      </c>
      <c r="U26" s="91">
        <f t="shared" si="11"/>
        <v>5820</v>
      </c>
      <c r="V26" s="92"/>
    </row>
    <row r="27" spans="2:22" ht="20.25" customHeight="1">
      <c r="B27" s="27" t="s">
        <v>123</v>
      </c>
      <c r="C27" s="19">
        <v>1650</v>
      </c>
      <c r="D27" s="19"/>
      <c r="E27" s="19">
        <v>2500</v>
      </c>
      <c r="F27" s="19">
        <v>3680</v>
      </c>
      <c r="G27" s="20">
        <v>3535</v>
      </c>
      <c r="H27" s="20">
        <v>1900</v>
      </c>
      <c r="I27" s="20">
        <v>800</v>
      </c>
      <c r="J27" s="20">
        <v>4150</v>
      </c>
      <c r="K27" s="20">
        <v>1500</v>
      </c>
      <c r="L27" s="20">
        <v>1600</v>
      </c>
      <c r="M27" s="20">
        <v>2600</v>
      </c>
      <c r="N27" s="20">
        <v>3500</v>
      </c>
      <c r="O27" s="12">
        <f t="shared" si="23"/>
        <v>27415</v>
      </c>
      <c r="P27" s="2"/>
      <c r="Q27" s="16">
        <f t="shared" si="19"/>
        <v>4150</v>
      </c>
      <c r="R27" s="17">
        <f t="shared" si="13"/>
        <v>9115</v>
      </c>
      <c r="S27" s="17">
        <f t="shared" si="24"/>
        <v>6450</v>
      </c>
      <c r="T27" s="16">
        <f t="shared" si="25"/>
        <v>7700</v>
      </c>
      <c r="U27" s="91">
        <f t="shared" si="11"/>
        <v>27415</v>
      </c>
      <c r="V27" s="92"/>
    </row>
    <row r="28" spans="2:22" ht="20.25" customHeight="1">
      <c r="B28" s="27" t="s">
        <v>124</v>
      </c>
      <c r="C28" s="19"/>
      <c r="D28" s="19"/>
      <c r="E28" s="19">
        <v>600</v>
      </c>
      <c r="F28" s="19"/>
      <c r="G28" s="20"/>
      <c r="H28" s="20"/>
      <c r="I28" s="20"/>
      <c r="J28" s="20"/>
      <c r="K28" s="20">
        <v>6120</v>
      </c>
      <c r="L28" s="20"/>
      <c r="M28" s="20">
        <v>39702.39</v>
      </c>
      <c r="N28" s="20">
        <v>1300</v>
      </c>
      <c r="O28" s="12">
        <f t="shared" si="23"/>
        <v>47722.39</v>
      </c>
      <c r="P28" s="2"/>
      <c r="Q28" s="16">
        <f t="shared" si="19"/>
        <v>600</v>
      </c>
      <c r="R28" s="17">
        <f t="shared" si="13"/>
        <v>0</v>
      </c>
      <c r="S28" s="17">
        <f t="shared" si="24"/>
        <v>6120</v>
      </c>
      <c r="T28" s="16">
        <f t="shared" si="25"/>
        <v>41002.39</v>
      </c>
      <c r="U28" s="91">
        <f t="shared" si="11"/>
        <v>47722.39</v>
      </c>
      <c r="V28" s="92"/>
    </row>
    <row r="29" spans="2:22" ht="20.25" customHeight="1">
      <c r="B29" s="63" t="s">
        <v>125</v>
      </c>
      <c r="C29" s="19">
        <v>300</v>
      </c>
      <c r="D29" s="19"/>
      <c r="E29" s="19">
        <v>500</v>
      </c>
      <c r="F29" s="19">
        <v>6200</v>
      </c>
      <c r="G29" s="20">
        <v>8800</v>
      </c>
      <c r="H29" s="20">
        <v>1400</v>
      </c>
      <c r="I29" s="20">
        <v>200</v>
      </c>
      <c r="J29" s="20">
        <v>700</v>
      </c>
      <c r="K29" s="20"/>
      <c r="L29" s="20">
        <v>300</v>
      </c>
      <c r="M29" s="20">
        <v>200</v>
      </c>
      <c r="N29" s="20"/>
      <c r="O29" s="12">
        <f>C29+D29+E29+F29+G29+H29+I29+J29+K29+L29+M29+N29</f>
        <v>18600</v>
      </c>
      <c r="P29" s="2"/>
      <c r="Q29" s="16">
        <f t="shared" si="19"/>
        <v>800</v>
      </c>
      <c r="R29" s="17">
        <f t="shared" si="13"/>
        <v>16400</v>
      </c>
      <c r="S29" s="17">
        <f t="shared" si="24"/>
        <v>900</v>
      </c>
      <c r="T29" s="16">
        <f t="shared" si="25"/>
        <v>500</v>
      </c>
      <c r="U29" s="91">
        <f t="shared" si="11"/>
        <v>18600</v>
      </c>
      <c r="V29" s="92"/>
    </row>
    <row r="30" spans="2:22" ht="20.25" customHeight="1">
      <c r="B30" s="61" t="s">
        <v>126</v>
      </c>
      <c r="C30" s="19">
        <v>18083</v>
      </c>
      <c r="D30" s="19">
        <v>23738</v>
      </c>
      <c r="E30" s="19">
        <v>19815</v>
      </c>
      <c r="F30" s="19">
        <v>21865</v>
      </c>
      <c r="G30" s="20">
        <v>17600</v>
      </c>
      <c r="H30" s="20">
        <v>20663</v>
      </c>
      <c r="I30" s="20">
        <v>24236</v>
      </c>
      <c r="J30" s="20">
        <v>22038</v>
      </c>
      <c r="K30" s="20">
        <v>19637</v>
      </c>
      <c r="L30" s="20">
        <v>25347</v>
      </c>
      <c r="M30" s="20">
        <v>18314</v>
      </c>
      <c r="N30" s="20">
        <v>24022</v>
      </c>
      <c r="O30" s="12">
        <f>C30+D30+E30+F30+G30+H30+I30+J30+K30+L30+M30+N30</f>
        <v>255358</v>
      </c>
      <c r="P30" s="2"/>
      <c r="Q30" s="16">
        <f t="shared" si="19"/>
        <v>61636</v>
      </c>
      <c r="R30" s="17">
        <f t="shared" si="13"/>
        <v>60128</v>
      </c>
      <c r="S30" s="17">
        <f t="shared" si="24"/>
        <v>65911</v>
      </c>
      <c r="T30" s="16">
        <f t="shared" si="25"/>
        <v>67683</v>
      </c>
      <c r="U30" s="91">
        <f t="shared" si="11"/>
        <v>255358</v>
      </c>
      <c r="V30" s="92"/>
    </row>
    <row r="31" spans="2:22" ht="20.25" customHeight="1">
      <c r="B31" s="60" t="s">
        <v>127</v>
      </c>
      <c r="C31" s="19"/>
      <c r="D31" s="19">
        <v>635</v>
      </c>
      <c r="E31" s="19"/>
      <c r="F31" s="19">
        <v>313</v>
      </c>
      <c r="G31" s="20">
        <v>13395</v>
      </c>
      <c r="H31" s="20">
        <v>289</v>
      </c>
      <c r="I31" s="20">
        <v>171</v>
      </c>
      <c r="J31" s="20">
        <v>237</v>
      </c>
      <c r="K31" s="20">
        <v>187</v>
      </c>
      <c r="L31" s="20"/>
      <c r="M31" s="20">
        <v>280.5</v>
      </c>
      <c r="N31" s="20"/>
      <c r="O31" s="12">
        <f t="shared" ref="O31:O39" si="26">C31+D31+E31+F31+G31+H31+I31+J31+K31+L31+M31+N31</f>
        <v>15507.5</v>
      </c>
      <c r="P31" s="2"/>
      <c r="Q31" s="16">
        <f t="shared" si="19"/>
        <v>635</v>
      </c>
      <c r="R31" s="17">
        <f t="shared" si="13"/>
        <v>13997</v>
      </c>
      <c r="S31" s="17">
        <f t="shared" si="24"/>
        <v>595</v>
      </c>
      <c r="T31" s="16">
        <f t="shared" si="25"/>
        <v>280.5</v>
      </c>
      <c r="U31" s="91">
        <f t="shared" si="11"/>
        <v>15507.5</v>
      </c>
      <c r="V31" s="92"/>
    </row>
    <row r="32" spans="2:22" ht="20.25" customHeight="1">
      <c r="B32" s="61" t="s">
        <v>128</v>
      </c>
      <c r="C32" s="19">
        <v>225</v>
      </c>
      <c r="D32" s="19">
        <v>150</v>
      </c>
      <c r="E32" s="19">
        <v>225</v>
      </c>
      <c r="F32" s="19">
        <v>375</v>
      </c>
      <c r="G32" s="20">
        <v>450</v>
      </c>
      <c r="H32" s="20">
        <v>300</v>
      </c>
      <c r="I32" s="20">
        <v>75</v>
      </c>
      <c r="J32" s="20">
        <v>300</v>
      </c>
      <c r="K32" s="20">
        <v>450</v>
      </c>
      <c r="L32" s="20">
        <v>375</v>
      </c>
      <c r="M32" s="20"/>
      <c r="N32" s="20"/>
      <c r="O32" s="12">
        <f t="shared" si="26"/>
        <v>2925</v>
      </c>
      <c r="P32" s="2"/>
      <c r="Q32" s="16">
        <f t="shared" si="19"/>
        <v>600</v>
      </c>
      <c r="R32" s="17">
        <f t="shared" si="13"/>
        <v>1125</v>
      </c>
      <c r="S32" s="17">
        <f t="shared" si="24"/>
        <v>825</v>
      </c>
      <c r="T32" s="16">
        <f t="shared" si="25"/>
        <v>375</v>
      </c>
      <c r="U32" s="91">
        <f t="shared" si="11"/>
        <v>2925</v>
      </c>
      <c r="V32" s="92"/>
    </row>
    <row r="33" spans="2:22" ht="20.25" customHeight="1">
      <c r="B33" s="27" t="s">
        <v>170</v>
      </c>
      <c r="C33" s="19"/>
      <c r="D33" s="19">
        <v>29.1</v>
      </c>
      <c r="E33" s="19"/>
      <c r="F33" s="19">
        <v>1532.6</v>
      </c>
      <c r="G33" s="20">
        <v>320.10000000000002</v>
      </c>
      <c r="H33" s="20"/>
      <c r="I33" s="20">
        <v>203.7</v>
      </c>
      <c r="J33" s="20"/>
      <c r="K33" s="20"/>
      <c r="L33" s="20">
        <v>232.8</v>
      </c>
      <c r="M33" s="20"/>
      <c r="N33" s="20">
        <v>29.1</v>
      </c>
      <c r="O33" s="12">
        <f t="shared" si="26"/>
        <v>2347.3999999999996</v>
      </c>
      <c r="P33" s="2"/>
      <c r="Q33" s="16">
        <f t="shared" si="19"/>
        <v>29.1</v>
      </c>
      <c r="R33" s="17">
        <f t="shared" si="13"/>
        <v>1852.6999999999998</v>
      </c>
      <c r="S33" s="17">
        <f t="shared" si="24"/>
        <v>203.7</v>
      </c>
      <c r="T33" s="16">
        <f t="shared" si="25"/>
        <v>261.90000000000003</v>
      </c>
      <c r="U33" s="91">
        <f t="shared" si="11"/>
        <v>2347.3999999999996</v>
      </c>
      <c r="V33" s="92"/>
    </row>
    <row r="34" spans="2:22" ht="20.25" customHeight="1">
      <c r="B34" s="63" t="s">
        <v>171</v>
      </c>
      <c r="C34" s="19"/>
      <c r="D34" s="19"/>
      <c r="E34" s="19"/>
      <c r="F34" s="19"/>
      <c r="G34" s="20">
        <v>6500</v>
      </c>
      <c r="H34" s="20"/>
      <c r="I34" s="20"/>
      <c r="J34" s="20"/>
      <c r="K34" s="20"/>
      <c r="L34" s="20"/>
      <c r="M34" s="20"/>
      <c r="N34" s="20"/>
      <c r="O34" s="12">
        <f t="shared" si="26"/>
        <v>6500</v>
      </c>
      <c r="P34" s="2"/>
      <c r="Q34" s="16"/>
      <c r="R34" s="17">
        <f t="shared" si="13"/>
        <v>6500</v>
      </c>
      <c r="S34" s="17">
        <f t="shared" si="24"/>
        <v>0</v>
      </c>
      <c r="T34" s="16">
        <f t="shared" si="25"/>
        <v>0</v>
      </c>
      <c r="U34" s="91">
        <f t="shared" si="11"/>
        <v>6500</v>
      </c>
      <c r="V34" s="92"/>
    </row>
    <row r="35" spans="2:22" ht="20.25" customHeight="1">
      <c r="B35" s="26" t="s">
        <v>32</v>
      </c>
      <c r="C35" s="15">
        <f t="shared" ref="C35:N35" si="27">C36+C37+C38+C39</f>
        <v>76275</v>
      </c>
      <c r="D35" s="15">
        <f t="shared" si="27"/>
        <v>84180</v>
      </c>
      <c r="E35" s="15">
        <f t="shared" si="27"/>
        <v>257909.19</v>
      </c>
      <c r="F35" s="15">
        <f t="shared" si="27"/>
        <v>107494</v>
      </c>
      <c r="G35" s="15">
        <f t="shared" si="27"/>
        <v>74004</v>
      </c>
      <c r="H35" s="15">
        <f t="shared" si="27"/>
        <v>126746.04</v>
      </c>
      <c r="I35" s="15">
        <f t="shared" si="27"/>
        <v>82772</v>
      </c>
      <c r="J35" s="15">
        <f t="shared" si="27"/>
        <v>79720</v>
      </c>
      <c r="K35" s="15">
        <f t="shared" si="27"/>
        <v>268513.19</v>
      </c>
      <c r="L35" s="15">
        <f t="shared" si="27"/>
        <v>152642</v>
      </c>
      <c r="M35" s="15">
        <f t="shared" si="27"/>
        <v>159893.95000000001</v>
      </c>
      <c r="N35" s="15">
        <f t="shared" si="27"/>
        <v>123619.49</v>
      </c>
      <c r="O35" s="12">
        <f t="shared" si="26"/>
        <v>1593768.8599999999</v>
      </c>
      <c r="P35" s="2"/>
      <c r="Q35" s="16">
        <f t="shared" si="19"/>
        <v>418364.19</v>
      </c>
      <c r="R35" s="17">
        <f t="shared" si="13"/>
        <v>308244.03999999998</v>
      </c>
      <c r="S35" s="17">
        <f t="shared" si="24"/>
        <v>431005.19</v>
      </c>
      <c r="T35" s="16">
        <f t="shared" si="25"/>
        <v>436155.44</v>
      </c>
      <c r="U35" s="91">
        <f t="shared" si="11"/>
        <v>1593768.8599999999</v>
      </c>
      <c r="V35" s="92"/>
    </row>
    <row r="36" spans="2:22" ht="20.25" customHeight="1">
      <c r="B36" s="27" t="s">
        <v>33</v>
      </c>
      <c r="C36" s="19"/>
      <c r="D36" s="19"/>
      <c r="E36" s="19">
        <v>180360.19</v>
      </c>
      <c r="F36" s="20"/>
      <c r="G36" s="20"/>
      <c r="H36" s="20">
        <v>7400.04</v>
      </c>
      <c r="I36" s="20"/>
      <c r="J36" s="20"/>
      <c r="K36" s="20">
        <v>196620.19</v>
      </c>
      <c r="L36" s="20"/>
      <c r="M36" s="20">
        <v>81368.95</v>
      </c>
      <c r="N36" s="20">
        <v>6566.49</v>
      </c>
      <c r="O36" s="12">
        <f t="shared" si="26"/>
        <v>472315.86000000004</v>
      </c>
      <c r="P36" s="2"/>
      <c r="Q36" s="16">
        <f t="shared" si="19"/>
        <v>180360.19</v>
      </c>
      <c r="R36" s="17">
        <f t="shared" si="13"/>
        <v>7400.04</v>
      </c>
      <c r="S36" s="17">
        <f t="shared" si="24"/>
        <v>196620.19</v>
      </c>
      <c r="T36" s="16">
        <f t="shared" si="25"/>
        <v>87935.44</v>
      </c>
      <c r="U36" s="91">
        <f t="shared" si="11"/>
        <v>472315.86000000004</v>
      </c>
      <c r="V36" s="92"/>
    </row>
    <row r="37" spans="2:22" ht="20.25" customHeight="1">
      <c r="B37" s="27" t="s">
        <v>34</v>
      </c>
      <c r="C37" s="19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0"/>
      <c r="O37" s="12">
        <f t="shared" si="26"/>
        <v>0</v>
      </c>
      <c r="P37" s="2"/>
      <c r="Q37" s="16">
        <f t="shared" si="19"/>
        <v>0</v>
      </c>
      <c r="R37" s="17">
        <f t="shared" si="13"/>
        <v>0</v>
      </c>
      <c r="S37" s="17">
        <f t="shared" si="24"/>
        <v>0</v>
      </c>
      <c r="T37" s="16">
        <f t="shared" si="25"/>
        <v>0</v>
      </c>
      <c r="U37" s="91">
        <f t="shared" si="11"/>
        <v>0</v>
      </c>
      <c r="V37" s="92"/>
    </row>
    <row r="38" spans="2:22" ht="20.25" customHeight="1">
      <c r="B38" s="27" t="s">
        <v>35</v>
      </c>
      <c r="C38" s="19">
        <v>76275</v>
      </c>
      <c r="D38" s="19">
        <v>84180</v>
      </c>
      <c r="E38" s="19">
        <v>77549</v>
      </c>
      <c r="F38" s="19">
        <v>107494</v>
      </c>
      <c r="G38" s="19">
        <v>74004</v>
      </c>
      <c r="H38" s="19">
        <v>119346</v>
      </c>
      <c r="I38" s="20">
        <v>82772</v>
      </c>
      <c r="J38" s="20">
        <v>79720</v>
      </c>
      <c r="K38" s="20">
        <v>71893</v>
      </c>
      <c r="L38" s="20">
        <v>152642</v>
      </c>
      <c r="M38" s="20">
        <v>78525</v>
      </c>
      <c r="N38" s="20">
        <v>117053</v>
      </c>
      <c r="O38" s="12">
        <f t="shared" si="26"/>
        <v>1121453</v>
      </c>
      <c r="P38" s="2"/>
      <c r="Q38" s="16">
        <f t="shared" si="19"/>
        <v>238004</v>
      </c>
      <c r="R38" s="17">
        <f t="shared" si="13"/>
        <v>300844</v>
      </c>
      <c r="S38" s="17">
        <f t="shared" si="24"/>
        <v>234385</v>
      </c>
      <c r="T38" s="16">
        <f t="shared" si="25"/>
        <v>348220</v>
      </c>
      <c r="U38" s="91">
        <f t="shared" si="11"/>
        <v>1121453</v>
      </c>
      <c r="V38" s="92"/>
    </row>
    <row r="39" spans="2:22" ht="20.25" customHeight="1">
      <c r="B39" s="27" t="s">
        <v>36</v>
      </c>
      <c r="C39" s="19"/>
      <c r="D39" s="19"/>
      <c r="E39" s="19"/>
      <c r="F39" s="19"/>
      <c r="G39" s="19"/>
      <c r="H39" s="19"/>
      <c r="I39" s="20"/>
      <c r="J39" s="20"/>
      <c r="K39" s="20"/>
      <c r="L39" s="20"/>
      <c r="M39" s="20"/>
      <c r="N39" s="20"/>
      <c r="O39" s="12">
        <f t="shared" si="26"/>
        <v>0</v>
      </c>
      <c r="P39" s="2"/>
      <c r="Q39" s="16">
        <f t="shared" si="19"/>
        <v>0</v>
      </c>
      <c r="R39" s="17">
        <f t="shared" si="13"/>
        <v>0</v>
      </c>
      <c r="S39" s="17">
        <f>I39+J39+K39</f>
        <v>0</v>
      </c>
      <c r="T39" s="16">
        <f>L39+M39+N39</f>
        <v>0</v>
      </c>
      <c r="U39" s="91">
        <f t="shared" si="11"/>
        <v>0</v>
      </c>
      <c r="V39" s="92"/>
    </row>
    <row r="40" spans="2:22" ht="20.25" customHeight="1">
      <c r="B40" s="26" t="s">
        <v>37</v>
      </c>
      <c r="C40" s="15">
        <f>C41+C42</f>
        <v>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2">
        <f>C40+D40+E40+F40+G40+H40+I40+J40+K40+L40+M40+N40</f>
        <v>0</v>
      </c>
      <c r="P40" s="2"/>
      <c r="Q40" s="16">
        <f t="shared" si="19"/>
        <v>0</v>
      </c>
      <c r="R40" s="17">
        <f t="shared" si="13"/>
        <v>0</v>
      </c>
      <c r="S40" s="17">
        <f t="shared" si="24"/>
        <v>0</v>
      </c>
      <c r="T40" s="16">
        <f t="shared" si="25"/>
        <v>0</v>
      </c>
      <c r="U40" s="91">
        <f t="shared" si="11"/>
        <v>0</v>
      </c>
      <c r="V40" s="92"/>
    </row>
    <row r="41" spans="2:22" ht="20.25" customHeight="1">
      <c r="B41" s="27" t="s">
        <v>38</v>
      </c>
      <c r="C41" s="19"/>
      <c r="D41" s="19"/>
      <c r="E41" s="19"/>
      <c r="F41" s="19"/>
      <c r="G41" s="19"/>
      <c r="H41" s="19"/>
      <c r="I41" s="20"/>
      <c r="J41" s="20"/>
      <c r="K41" s="20"/>
      <c r="L41" s="20"/>
      <c r="M41" s="20"/>
      <c r="N41" s="20"/>
      <c r="O41" s="12">
        <f>C41+D41+E41+F41+G41+H41+I41+J41+K41+L41+M41+N41</f>
        <v>0</v>
      </c>
      <c r="P41" s="2"/>
      <c r="Q41" s="16">
        <f t="shared" si="19"/>
        <v>0</v>
      </c>
      <c r="R41" s="17">
        <f t="shared" si="13"/>
        <v>0</v>
      </c>
      <c r="S41" s="17">
        <f t="shared" si="24"/>
        <v>0</v>
      </c>
      <c r="T41" s="16">
        <f t="shared" si="25"/>
        <v>0</v>
      </c>
      <c r="U41" s="91">
        <f t="shared" si="11"/>
        <v>0</v>
      </c>
      <c r="V41" s="92"/>
    </row>
    <row r="42" spans="2:22" ht="20.25" customHeight="1">
      <c r="B42" s="27" t="s">
        <v>39</v>
      </c>
      <c r="C42" s="19"/>
      <c r="D42" s="19"/>
      <c r="E42" s="19"/>
      <c r="F42" s="19"/>
      <c r="G42" s="19"/>
      <c r="H42" s="19"/>
      <c r="I42" s="20"/>
      <c r="J42" s="20"/>
      <c r="K42" s="20"/>
      <c r="L42" s="20"/>
      <c r="M42" s="20"/>
      <c r="N42" s="20"/>
      <c r="O42" s="12">
        <f t="shared" ref="O42:O49" si="28">C42+D42+E42+F42+G42+H42+I42+J42+K42+L42+M42+N42</f>
        <v>0</v>
      </c>
      <c r="P42" s="2"/>
      <c r="Q42" s="16">
        <f t="shared" si="19"/>
        <v>0</v>
      </c>
      <c r="R42" s="17">
        <f t="shared" si="13"/>
        <v>0</v>
      </c>
      <c r="S42" s="17">
        <f t="shared" si="24"/>
        <v>0</v>
      </c>
      <c r="T42" s="16">
        <f t="shared" si="25"/>
        <v>0</v>
      </c>
      <c r="U42" s="91">
        <f t="shared" si="11"/>
        <v>0</v>
      </c>
      <c r="V42" s="92"/>
    </row>
    <row r="43" spans="2:22" ht="20.25" customHeight="1">
      <c r="B43" s="26" t="s">
        <v>40</v>
      </c>
      <c r="C43" s="15">
        <f t="shared" ref="C43:N43" si="29">C44+C45+C46</f>
        <v>15</v>
      </c>
      <c r="D43" s="15">
        <f t="shared" si="29"/>
        <v>4929.6000000000004</v>
      </c>
      <c r="E43" s="15">
        <f t="shared" si="29"/>
        <v>50</v>
      </c>
      <c r="F43" s="15">
        <f t="shared" si="29"/>
        <v>3025</v>
      </c>
      <c r="G43" s="15">
        <f t="shared" si="29"/>
        <v>330</v>
      </c>
      <c r="H43" s="15">
        <f t="shared" si="29"/>
        <v>75</v>
      </c>
      <c r="I43" s="15">
        <f t="shared" si="29"/>
        <v>5</v>
      </c>
      <c r="J43" s="15">
        <f t="shared" si="29"/>
        <v>20515</v>
      </c>
      <c r="K43" s="15">
        <f t="shared" si="29"/>
        <v>19730</v>
      </c>
      <c r="L43" s="15">
        <f t="shared" si="29"/>
        <v>1025</v>
      </c>
      <c r="M43" s="15">
        <f t="shared" si="29"/>
        <v>7470.68</v>
      </c>
      <c r="N43" s="15">
        <f t="shared" si="29"/>
        <v>0.2</v>
      </c>
      <c r="O43" s="12">
        <f t="shared" si="28"/>
        <v>57170.479999999996</v>
      </c>
      <c r="P43" s="2"/>
      <c r="Q43" s="16">
        <f t="shared" si="19"/>
        <v>4994.6000000000004</v>
      </c>
      <c r="R43" s="17">
        <f t="shared" si="13"/>
        <v>3430</v>
      </c>
      <c r="S43" s="17">
        <f t="shared" si="24"/>
        <v>40250</v>
      </c>
      <c r="T43" s="16">
        <f t="shared" si="25"/>
        <v>8495.880000000001</v>
      </c>
      <c r="U43" s="91">
        <f t="shared" si="11"/>
        <v>57170.479999999996</v>
      </c>
      <c r="V43" s="92"/>
    </row>
    <row r="44" spans="2:22" ht="20.25" customHeight="1">
      <c r="B44" s="27" t="s">
        <v>135</v>
      </c>
      <c r="C44" s="15"/>
      <c r="D44" s="15"/>
      <c r="E44" s="15"/>
      <c r="F44" s="15"/>
      <c r="G44" s="15"/>
      <c r="H44" s="15"/>
      <c r="I44" s="15"/>
      <c r="J44" s="15">
        <v>16200</v>
      </c>
      <c r="K44" s="15">
        <v>19700</v>
      </c>
      <c r="L44" s="15"/>
      <c r="M44" s="15"/>
      <c r="N44" s="15"/>
      <c r="O44" s="12">
        <f t="shared" si="28"/>
        <v>35900</v>
      </c>
      <c r="P44" s="2"/>
      <c r="Q44" s="16"/>
      <c r="R44" s="17">
        <f t="shared" si="13"/>
        <v>0</v>
      </c>
      <c r="S44" s="17">
        <f t="shared" si="24"/>
        <v>35900</v>
      </c>
      <c r="T44" s="16">
        <f>L44+M44+N44</f>
        <v>0</v>
      </c>
      <c r="U44" s="91">
        <f t="shared" si="11"/>
        <v>35900</v>
      </c>
      <c r="V44" s="92"/>
    </row>
    <row r="45" spans="2:22" ht="20.25" customHeight="1">
      <c r="B45" s="27" t="s">
        <v>136</v>
      </c>
      <c r="C45" s="19">
        <v>15</v>
      </c>
      <c r="D45" s="19">
        <v>10</v>
      </c>
      <c r="E45" s="19">
        <v>50</v>
      </c>
      <c r="F45" s="19">
        <v>25</v>
      </c>
      <c r="G45" s="19"/>
      <c r="H45" s="19">
        <v>25</v>
      </c>
      <c r="I45" s="28">
        <v>5</v>
      </c>
      <c r="J45" s="28">
        <v>15</v>
      </c>
      <c r="K45" s="28">
        <v>30</v>
      </c>
      <c r="L45" s="28">
        <v>25</v>
      </c>
      <c r="M45" s="28"/>
      <c r="N45" s="28"/>
      <c r="O45" s="12">
        <f t="shared" si="28"/>
        <v>200</v>
      </c>
      <c r="P45" s="2"/>
      <c r="Q45" s="16">
        <f t="shared" si="19"/>
        <v>75</v>
      </c>
      <c r="R45" s="17">
        <f t="shared" si="13"/>
        <v>50</v>
      </c>
      <c r="S45" s="17">
        <f t="shared" si="24"/>
        <v>50</v>
      </c>
      <c r="T45" s="16">
        <f t="shared" si="25"/>
        <v>25</v>
      </c>
      <c r="U45" s="91">
        <f t="shared" si="11"/>
        <v>200</v>
      </c>
      <c r="V45" s="92"/>
    </row>
    <row r="46" spans="2:22" ht="20.25" customHeight="1">
      <c r="B46" s="27" t="s">
        <v>137</v>
      </c>
      <c r="C46" s="19"/>
      <c r="D46" s="19">
        <v>4919.6000000000004</v>
      </c>
      <c r="E46" s="28"/>
      <c r="F46" s="28">
        <v>3000</v>
      </c>
      <c r="G46" s="28">
        <v>330</v>
      </c>
      <c r="H46" s="28">
        <v>50</v>
      </c>
      <c r="I46" s="28"/>
      <c r="J46" s="28">
        <v>4300</v>
      </c>
      <c r="K46" s="28"/>
      <c r="L46" s="28">
        <v>1000</v>
      </c>
      <c r="M46" s="28">
        <v>7470.68</v>
      </c>
      <c r="N46" s="28">
        <v>0.2</v>
      </c>
      <c r="O46" s="12">
        <f t="shared" si="28"/>
        <v>21070.48</v>
      </c>
      <c r="P46" s="2"/>
      <c r="Q46" s="16">
        <f t="shared" si="19"/>
        <v>4919.6000000000004</v>
      </c>
      <c r="R46" s="17">
        <f t="shared" si="13"/>
        <v>3380</v>
      </c>
      <c r="S46" s="17">
        <f t="shared" si="24"/>
        <v>4300</v>
      </c>
      <c r="T46" s="16">
        <f t="shared" si="25"/>
        <v>8470.880000000001</v>
      </c>
      <c r="U46" s="91">
        <f t="shared" si="11"/>
        <v>21070.480000000003</v>
      </c>
      <c r="V46" s="92"/>
    </row>
    <row r="47" spans="2:22" ht="20.25" customHeight="1">
      <c r="B47" s="29" t="s">
        <v>41</v>
      </c>
      <c r="C47" s="11">
        <f>C48+C49</f>
        <v>0</v>
      </c>
      <c r="D47" s="11">
        <f>D48+D49</f>
        <v>0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2">
        <f t="shared" si="28"/>
        <v>0</v>
      </c>
      <c r="P47" s="2"/>
      <c r="Q47" s="16">
        <f t="shared" si="19"/>
        <v>0</v>
      </c>
      <c r="R47" s="17">
        <f t="shared" si="13"/>
        <v>0</v>
      </c>
      <c r="S47" s="17">
        <f t="shared" si="24"/>
        <v>0</v>
      </c>
      <c r="T47" s="16">
        <f t="shared" si="25"/>
        <v>0</v>
      </c>
      <c r="U47" s="91">
        <f t="shared" si="11"/>
        <v>0</v>
      </c>
      <c r="V47" s="92"/>
    </row>
    <row r="48" spans="2:22" ht="20.25" customHeight="1">
      <c r="B48" s="27" t="s">
        <v>42</v>
      </c>
      <c r="C48" s="19"/>
      <c r="D48" s="19"/>
      <c r="E48" s="19"/>
      <c r="F48" s="19"/>
      <c r="G48" s="19"/>
      <c r="H48" s="19"/>
      <c r="I48" s="28"/>
      <c r="J48" s="28"/>
      <c r="K48" s="28"/>
      <c r="L48" s="28"/>
      <c r="M48" s="28"/>
      <c r="N48" s="28"/>
      <c r="O48" s="12">
        <f t="shared" si="28"/>
        <v>0</v>
      </c>
      <c r="P48" s="2"/>
      <c r="Q48" s="16">
        <f t="shared" si="19"/>
        <v>0</v>
      </c>
      <c r="R48" s="17">
        <f t="shared" si="13"/>
        <v>0</v>
      </c>
      <c r="S48" s="17">
        <f t="shared" si="24"/>
        <v>0</v>
      </c>
      <c r="T48" s="16">
        <f t="shared" si="25"/>
        <v>0</v>
      </c>
      <c r="U48" s="91">
        <f t="shared" si="11"/>
        <v>0</v>
      </c>
      <c r="V48" s="92"/>
    </row>
    <row r="49" spans="2:22" ht="20.25" customHeight="1">
      <c r="B49" s="27" t="s">
        <v>43</v>
      </c>
      <c r="C49" s="19"/>
      <c r="D49" s="19"/>
      <c r="E49" s="19"/>
      <c r="F49" s="19"/>
      <c r="G49" s="19"/>
      <c r="H49" s="19"/>
      <c r="I49" s="28"/>
      <c r="J49" s="28"/>
      <c r="K49" s="28"/>
      <c r="L49" s="28"/>
      <c r="M49" s="28"/>
      <c r="N49" s="28"/>
      <c r="O49" s="12">
        <f t="shared" si="28"/>
        <v>0</v>
      </c>
      <c r="P49" s="2"/>
      <c r="Q49" s="16">
        <f t="shared" si="19"/>
        <v>0</v>
      </c>
      <c r="R49" s="17">
        <f t="shared" si="13"/>
        <v>0</v>
      </c>
      <c r="S49" s="17">
        <f t="shared" si="24"/>
        <v>0</v>
      </c>
      <c r="T49" s="16">
        <f t="shared" si="25"/>
        <v>0</v>
      </c>
      <c r="U49" s="91">
        <f t="shared" si="11"/>
        <v>0</v>
      </c>
      <c r="V49" s="92"/>
    </row>
    <row r="50" spans="2:22" ht="20.25" customHeight="1">
      <c r="B50" s="26" t="s">
        <v>44</v>
      </c>
      <c r="C50" s="25">
        <f t="shared" ref="C50:N50" si="30">C51+C52+C53+C54+C55+C56+C57</f>
        <v>250345.68</v>
      </c>
      <c r="D50" s="25">
        <f t="shared" si="30"/>
        <v>375248.19999999995</v>
      </c>
      <c r="E50" s="25">
        <f t="shared" si="30"/>
        <v>424075.6</v>
      </c>
      <c r="F50" s="25">
        <f t="shared" si="30"/>
        <v>292253.33</v>
      </c>
      <c r="G50" s="25">
        <f t="shared" si="30"/>
        <v>353147.41000000003</v>
      </c>
      <c r="H50" s="25">
        <f t="shared" si="30"/>
        <v>329613.44</v>
      </c>
      <c r="I50" s="72">
        <f t="shared" si="30"/>
        <v>338021.05</v>
      </c>
      <c r="J50" s="72">
        <f t="shared" si="30"/>
        <v>448053.45999999996</v>
      </c>
      <c r="K50" s="72">
        <f t="shared" si="30"/>
        <v>399390.18999999994</v>
      </c>
      <c r="L50" s="72">
        <f t="shared" si="30"/>
        <v>317140.24</v>
      </c>
      <c r="M50" s="72">
        <f t="shared" si="30"/>
        <v>340860.29</v>
      </c>
      <c r="N50" s="72">
        <f t="shared" si="30"/>
        <v>310519.13999999996</v>
      </c>
      <c r="O50" s="12">
        <f>C50+D50+E50+F50+G50+H50+I50+J50+K50+L50+M50+N50</f>
        <v>4178668.03</v>
      </c>
      <c r="P50" s="2"/>
      <c r="Q50" s="16">
        <f t="shared" si="19"/>
        <v>1049669.48</v>
      </c>
      <c r="R50" s="17">
        <f t="shared" si="13"/>
        <v>975014.17999999993</v>
      </c>
      <c r="S50" s="17">
        <f t="shared" si="24"/>
        <v>1185464.7</v>
      </c>
      <c r="T50" s="16">
        <f t="shared" si="25"/>
        <v>968519.66999999993</v>
      </c>
      <c r="U50" s="91">
        <f t="shared" si="11"/>
        <v>4178668.03</v>
      </c>
      <c r="V50" s="92"/>
    </row>
    <row r="51" spans="2:22" ht="20.25" customHeight="1">
      <c r="B51" s="18" t="s">
        <v>45</v>
      </c>
      <c r="C51" s="19">
        <v>57445.18</v>
      </c>
      <c r="D51" s="30">
        <v>81833.05</v>
      </c>
      <c r="E51" s="30">
        <v>92769.74</v>
      </c>
      <c r="F51" s="30">
        <v>81542.36</v>
      </c>
      <c r="G51" s="30">
        <v>85514.5</v>
      </c>
      <c r="H51" s="30">
        <v>92620.15</v>
      </c>
      <c r="I51" s="30">
        <v>98847.88</v>
      </c>
      <c r="J51" s="30">
        <v>68891.13</v>
      </c>
      <c r="K51" s="30">
        <v>135951.24</v>
      </c>
      <c r="L51" s="30">
        <v>51876.46</v>
      </c>
      <c r="M51" s="30">
        <v>87738.7</v>
      </c>
      <c r="N51" s="30">
        <v>85540.03</v>
      </c>
      <c r="O51" s="12">
        <f>C51+D51+E51+F51+G51+H51+I51+J51+K51+L51+M51+N51</f>
        <v>1020570.4199999999</v>
      </c>
      <c r="P51" s="2"/>
      <c r="Q51" s="16">
        <f t="shared" si="19"/>
        <v>232047.97000000003</v>
      </c>
      <c r="R51" s="17">
        <f t="shared" si="13"/>
        <v>259677.00999999998</v>
      </c>
      <c r="S51" s="17">
        <f t="shared" si="24"/>
        <v>303690.25</v>
      </c>
      <c r="T51" s="16">
        <f t="shared" si="25"/>
        <v>225155.19</v>
      </c>
      <c r="U51" s="91">
        <f t="shared" si="11"/>
        <v>1020570.4199999999</v>
      </c>
      <c r="V51" s="92"/>
    </row>
    <row r="52" spans="2:22" ht="20.25" customHeight="1">
      <c r="B52" s="18" t="s">
        <v>46</v>
      </c>
      <c r="C52" s="19"/>
      <c r="D52" s="19"/>
      <c r="E52" s="30">
        <v>2749.67</v>
      </c>
      <c r="F52" s="19"/>
      <c r="G52" s="19"/>
      <c r="H52" s="30">
        <v>4246.46</v>
      </c>
      <c r="I52" s="30"/>
      <c r="J52" s="30"/>
      <c r="K52" s="30"/>
      <c r="L52" s="30">
        <v>4644.6499999999996</v>
      </c>
      <c r="M52" s="30"/>
      <c r="N52" s="30">
        <v>3797.67</v>
      </c>
      <c r="O52" s="12">
        <f t="shared" ref="O52:O60" si="31">C52+D52+E52+F52+G52+H52+I52+J52+K52+L52+M52+N52</f>
        <v>15438.449999999999</v>
      </c>
      <c r="P52" s="2"/>
      <c r="Q52" s="16">
        <f t="shared" si="19"/>
        <v>2749.67</v>
      </c>
      <c r="R52" s="17">
        <f t="shared" si="13"/>
        <v>4246.46</v>
      </c>
      <c r="S52" s="17">
        <f>I52+J52+K52</f>
        <v>0</v>
      </c>
      <c r="T52" s="16">
        <f>L52+M52+N52</f>
        <v>8442.32</v>
      </c>
      <c r="U52" s="91">
        <f t="shared" si="11"/>
        <v>15438.45</v>
      </c>
      <c r="V52" s="92"/>
    </row>
    <row r="53" spans="2:22" ht="20.25" customHeight="1">
      <c r="B53" s="18" t="s">
        <v>47</v>
      </c>
      <c r="C53" s="19">
        <v>192871.4</v>
      </c>
      <c r="D53" s="30">
        <v>185918.77</v>
      </c>
      <c r="E53" s="30">
        <v>210902.52</v>
      </c>
      <c r="F53" s="30">
        <v>194694.01</v>
      </c>
      <c r="G53" s="30">
        <v>241148.01</v>
      </c>
      <c r="H53" s="30">
        <v>199242.59</v>
      </c>
      <c r="I53" s="73">
        <v>222748.38</v>
      </c>
      <c r="J53" s="30">
        <v>209531.23</v>
      </c>
      <c r="K53" s="30">
        <v>222435.73</v>
      </c>
      <c r="L53" s="30">
        <v>195181.13</v>
      </c>
      <c r="M53" s="30">
        <v>198267.53</v>
      </c>
      <c r="N53" s="30">
        <v>181760.72</v>
      </c>
      <c r="O53" s="12">
        <f t="shared" si="31"/>
        <v>2454702.02</v>
      </c>
      <c r="P53" s="2"/>
      <c r="Q53" s="16">
        <f t="shared" si="19"/>
        <v>589692.68999999994</v>
      </c>
      <c r="R53" s="17">
        <f t="shared" si="13"/>
        <v>635084.61</v>
      </c>
      <c r="S53" s="17">
        <f t="shared" si="24"/>
        <v>654715.34</v>
      </c>
      <c r="T53" s="16">
        <f t="shared" si="25"/>
        <v>575209.38</v>
      </c>
      <c r="U53" s="91">
        <f t="shared" si="11"/>
        <v>2454702.0199999996</v>
      </c>
      <c r="V53" s="92"/>
    </row>
    <row r="54" spans="2:22" ht="20.25" customHeight="1">
      <c r="B54" s="18" t="s">
        <v>48</v>
      </c>
      <c r="C54" s="19"/>
      <c r="D54" s="19"/>
      <c r="E54" s="19"/>
      <c r="F54" s="19"/>
      <c r="G54" s="30"/>
      <c r="H54" s="30"/>
      <c r="I54" s="30"/>
      <c r="J54" s="30"/>
      <c r="K54" s="30"/>
      <c r="L54" s="30"/>
      <c r="M54" s="30"/>
      <c r="N54" s="30"/>
      <c r="O54" s="12">
        <f t="shared" si="31"/>
        <v>0</v>
      </c>
      <c r="P54" s="2"/>
      <c r="Q54" s="16">
        <f t="shared" si="19"/>
        <v>0</v>
      </c>
      <c r="R54" s="17">
        <f t="shared" si="13"/>
        <v>0</v>
      </c>
      <c r="S54" s="17">
        <f t="shared" si="24"/>
        <v>0</v>
      </c>
      <c r="T54" s="16">
        <f t="shared" si="25"/>
        <v>0</v>
      </c>
      <c r="U54" s="91">
        <f t="shared" si="11"/>
        <v>0</v>
      </c>
      <c r="V54" s="92"/>
    </row>
    <row r="55" spans="2:22" ht="20.25" customHeight="1">
      <c r="B55" s="21" t="s">
        <v>49</v>
      </c>
      <c r="C55" s="31"/>
      <c r="D55" s="31">
        <v>29348.48</v>
      </c>
      <c r="E55" s="31">
        <v>12040.67</v>
      </c>
      <c r="F55" s="31">
        <v>12066.96</v>
      </c>
      <c r="G55" s="31">
        <v>18626.900000000001</v>
      </c>
      <c r="H55" s="31">
        <v>14917.24</v>
      </c>
      <c r="I55" s="31">
        <v>13566.79</v>
      </c>
      <c r="J55" s="31">
        <v>16893.099999999999</v>
      </c>
      <c r="K55" s="31">
        <v>11774.22</v>
      </c>
      <c r="L55" s="31"/>
      <c r="M55" s="31">
        <v>33914.06</v>
      </c>
      <c r="N55" s="31">
        <v>12372.72</v>
      </c>
      <c r="O55" s="12">
        <f t="shared" si="31"/>
        <v>175521.14</v>
      </c>
      <c r="P55" s="23"/>
      <c r="Q55" s="16">
        <f t="shared" si="19"/>
        <v>41389.15</v>
      </c>
      <c r="R55" s="17">
        <f t="shared" si="13"/>
        <v>45611.1</v>
      </c>
      <c r="S55" s="17">
        <f t="shared" si="24"/>
        <v>42234.11</v>
      </c>
      <c r="T55" s="16">
        <f t="shared" si="25"/>
        <v>46286.78</v>
      </c>
      <c r="U55" s="91">
        <f t="shared" si="11"/>
        <v>175521.14</v>
      </c>
      <c r="V55" s="92"/>
    </row>
    <row r="56" spans="2:22" ht="20.25" customHeight="1">
      <c r="B56" s="18" t="s">
        <v>50</v>
      </c>
      <c r="C56" s="19">
        <v>29.1</v>
      </c>
      <c r="D56" s="30">
        <v>78147.899999999994</v>
      </c>
      <c r="E56" s="19">
        <v>105613</v>
      </c>
      <c r="F56" s="30">
        <v>3950</v>
      </c>
      <c r="G56" s="30">
        <v>7858</v>
      </c>
      <c r="H56" s="19">
        <v>18587</v>
      </c>
      <c r="I56" s="30">
        <v>2858</v>
      </c>
      <c r="J56" s="30">
        <v>152738</v>
      </c>
      <c r="K56" s="30">
        <v>29229</v>
      </c>
      <c r="L56" s="30">
        <v>65438</v>
      </c>
      <c r="M56" s="30">
        <v>20940</v>
      </c>
      <c r="N56" s="30">
        <v>27048</v>
      </c>
      <c r="O56" s="12">
        <f t="shared" si="31"/>
        <v>512436</v>
      </c>
      <c r="P56" s="23"/>
      <c r="Q56" s="16">
        <f t="shared" si="19"/>
        <v>183790</v>
      </c>
      <c r="R56" s="17">
        <f t="shared" si="13"/>
        <v>30395</v>
      </c>
      <c r="S56" s="17">
        <f t="shared" si="24"/>
        <v>184825</v>
      </c>
      <c r="T56" s="16">
        <f t="shared" si="25"/>
        <v>113426</v>
      </c>
      <c r="U56" s="91">
        <f t="shared" si="11"/>
        <v>512436</v>
      </c>
      <c r="V56" s="92"/>
    </row>
    <row r="57" spans="2:22" ht="20.25" customHeight="1">
      <c r="B57" s="18" t="s">
        <v>51</v>
      </c>
      <c r="C57" s="19"/>
      <c r="D57" s="30"/>
      <c r="E57" s="19"/>
      <c r="F57" s="30"/>
      <c r="G57" s="30"/>
      <c r="H57" s="19"/>
      <c r="I57" s="30"/>
      <c r="J57" s="30"/>
      <c r="K57" s="30"/>
      <c r="L57" s="30"/>
      <c r="M57" s="30"/>
      <c r="N57" s="30"/>
      <c r="O57" s="12">
        <f t="shared" si="31"/>
        <v>0</v>
      </c>
      <c r="P57" s="23"/>
      <c r="Q57" s="16">
        <f t="shared" si="19"/>
        <v>0</v>
      </c>
      <c r="R57" s="17">
        <f t="shared" si="13"/>
        <v>0</v>
      </c>
      <c r="S57" s="17">
        <f t="shared" si="24"/>
        <v>0</v>
      </c>
      <c r="T57" s="16">
        <f>L57+M57+N57</f>
        <v>0</v>
      </c>
      <c r="U57" s="91">
        <f t="shared" si="11"/>
        <v>0</v>
      </c>
      <c r="V57" s="92"/>
    </row>
    <row r="58" spans="2:22" ht="20.25" customHeight="1">
      <c r="B58" s="14" t="s">
        <v>52</v>
      </c>
      <c r="C58" s="72">
        <f t="shared" ref="C58:N58" si="32">C59+C60+C61+C62</f>
        <v>1266163.0299999998</v>
      </c>
      <c r="D58" s="72">
        <f t="shared" si="32"/>
        <v>1294685.8500000001</v>
      </c>
      <c r="E58" s="72">
        <f t="shared" si="32"/>
        <v>1268899.24</v>
      </c>
      <c r="F58" s="72">
        <f t="shared" si="32"/>
        <v>904023.84</v>
      </c>
      <c r="G58" s="72">
        <f t="shared" si="32"/>
        <v>1236842.8700000001</v>
      </c>
      <c r="H58" s="72">
        <f t="shared" si="32"/>
        <v>1199866.3199999998</v>
      </c>
      <c r="I58" s="72">
        <f t="shared" si="32"/>
        <v>1241333.8600000001</v>
      </c>
      <c r="J58" s="72">
        <f t="shared" si="32"/>
        <v>1167756.29</v>
      </c>
      <c r="K58" s="72">
        <f t="shared" si="32"/>
        <v>1111050.6400000001</v>
      </c>
      <c r="L58" s="72">
        <f t="shared" si="32"/>
        <v>1034959.0499999999</v>
      </c>
      <c r="M58" s="72">
        <f t="shared" si="32"/>
        <v>0</v>
      </c>
      <c r="N58" s="72">
        <f t="shared" si="32"/>
        <v>2331162.02</v>
      </c>
      <c r="O58" s="82">
        <f t="shared" si="31"/>
        <v>14056743.010000002</v>
      </c>
      <c r="P58" s="23"/>
      <c r="Q58" s="16">
        <f t="shared" si="19"/>
        <v>3829748.12</v>
      </c>
      <c r="R58" s="17">
        <f t="shared" si="13"/>
        <v>3340733.03</v>
      </c>
      <c r="S58" s="17">
        <f t="shared" si="24"/>
        <v>3520140.7900000005</v>
      </c>
      <c r="T58" s="16">
        <f t="shared" si="25"/>
        <v>3366121.07</v>
      </c>
      <c r="U58" s="91">
        <f t="shared" si="11"/>
        <v>14056743.010000002</v>
      </c>
      <c r="V58" s="92"/>
    </row>
    <row r="59" spans="2:22" ht="20.25" customHeight="1">
      <c r="B59" s="21" t="s">
        <v>53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82">
        <f t="shared" si="31"/>
        <v>0</v>
      </c>
      <c r="P59" s="23"/>
      <c r="Q59" s="16">
        <f t="shared" si="19"/>
        <v>0</v>
      </c>
      <c r="R59" s="17">
        <f t="shared" si="13"/>
        <v>0</v>
      </c>
      <c r="S59" s="17">
        <f t="shared" si="24"/>
        <v>0</v>
      </c>
      <c r="T59" s="16">
        <f t="shared" si="25"/>
        <v>0</v>
      </c>
      <c r="U59" s="91">
        <f t="shared" si="11"/>
        <v>0</v>
      </c>
      <c r="V59" s="92"/>
    </row>
    <row r="60" spans="2:22" ht="20.25" customHeight="1">
      <c r="B60" s="18" t="s">
        <v>54</v>
      </c>
      <c r="C60" s="73">
        <v>1260212.8999999999</v>
      </c>
      <c r="D60" s="73">
        <v>1294685.8500000001</v>
      </c>
      <c r="E60" s="74">
        <v>1263416.0900000001</v>
      </c>
      <c r="F60" s="75">
        <v>904023.84</v>
      </c>
      <c r="G60" s="76">
        <v>1231560.83</v>
      </c>
      <c r="H60" s="73">
        <v>1195154.8899999999</v>
      </c>
      <c r="I60" s="73">
        <v>1241333.8600000001</v>
      </c>
      <c r="J60" s="87">
        <v>1162472.24</v>
      </c>
      <c r="K60" s="73">
        <v>1106892.3400000001</v>
      </c>
      <c r="L60" s="73">
        <v>1029767.36</v>
      </c>
      <c r="M60" s="30"/>
      <c r="N60" s="73">
        <v>2325607.37</v>
      </c>
      <c r="O60" s="82">
        <f t="shared" si="31"/>
        <v>14015127.57</v>
      </c>
      <c r="P60" s="2"/>
      <c r="Q60" s="16">
        <f t="shared" si="19"/>
        <v>3818314.84</v>
      </c>
      <c r="R60" s="17">
        <f t="shared" si="13"/>
        <v>3330739.5599999996</v>
      </c>
      <c r="S60" s="17">
        <f t="shared" si="24"/>
        <v>3510698.4400000004</v>
      </c>
      <c r="T60" s="16">
        <f t="shared" si="25"/>
        <v>3355374.73</v>
      </c>
      <c r="U60" s="91">
        <f t="shared" si="11"/>
        <v>14015127.57</v>
      </c>
      <c r="V60" s="92"/>
    </row>
    <row r="61" spans="2:22" ht="20.25" customHeight="1">
      <c r="B61" s="18" t="s">
        <v>55</v>
      </c>
      <c r="C61" s="19"/>
      <c r="D61" s="19"/>
      <c r="E61" s="20">
        <v>5483.15</v>
      </c>
      <c r="F61" s="19"/>
      <c r="G61" s="19"/>
      <c r="H61" s="19">
        <v>4711.43</v>
      </c>
      <c r="I61" s="30"/>
      <c r="J61" s="30"/>
      <c r="K61" s="30">
        <v>4158.3</v>
      </c>
      <c r="L61" s="30"/>
      <c r="M61" s="30"/>
      <c r="N61" s="30">
        <v>5554.65</v>
      </c>
      <c r="O61" s="12">
        <f>C61+D61+E61+F61+G61+H61+I61+J61+K61+L61+M61+N61</f>
        <v>19907.53</v>
      </c>
      <c r="P61" s="2"/>
      <c r="Q61" s="16">
        <f t="shared" si="19"/>
        <v>5483.15</v>
      </c>
      <c r="R61" s="17">
        <f t="shared" si="13"/>
        <v>4711.43</v>
      </c>
      <c r="S61" s="17">
        <f t="shared" si="24"/>
        <v>4158.3</v>
      </c>
      <c r="T61" s="16">
        <f t="shared" si="25"/>
        <v>5554.65</v>
      </c>
      <c r="U61" s="91">
        <f t="shared" si="11"/>
        <v>19907.53</v>
      </c>
      <c r="V61" s="92"/>
    </row>
    <row r="62" spans="2:22" ht="20.25" customHeight="1">
      <c r="B62" s="18" t="s">
        <v>56</v>
      </c>
      <c r="C62" s="19">
        <v>5950.13</v>
      </c>
      <c r="D62" s="20"/>
      <c r="E62" s="19"/>
      <c r="F62" s="19"/>
      <c r="G62" s="30">
        <v>5282.04</v>
      </c>
      <c r="H62" s="19"/>
      <c r="I62" s="30"/>
      <c r="J62" s="30">
        <v>5284.05</v>
      </c>
      <c r="K62" s="30"/>
      <c r="L62" s="30">
        <v>5191.6899999999996</v>
      </c>
      <c r="M62" s="30"/>
      <c r="N62" s="30"/>
      <c r="O62" s="12">
        <f>C62+D62+E62+F62+G62+H62+I62+J62+K62+L62+M62+N62</f>
        <v>21707.91</v>
      </c>
      <c r="P62" s="2"/>
      <c r="Q62" s="16">
        <f t="shared" si="19"/>
        <v>5950.13</v>
      </c>
      <c r="R62" s="17">
        <f t="shared" si="13"/>
        <v>5282.04</v>
      </c>
      <c r="S62" s="17">
        <f t="shared" si="24"/>
        <v>5284.05</v>
      </c>
      <c r="T62" s="16">
        <f t="shared" si="25"/>
        <v>5191.6899999999996</v>
      </c>
      <c r="U62" s="91">
        <f t="shared" si="11"/>
        <v>21707.91</v>
      </c>
      <c r="V62" s="92"/>
    </row>
    <row r="63" spans="2:22" ht="20.25" customHeight="1">
      <c r="B63" s="14" t="s">
        <v>57</v>
      </c>
      <c r="C63" s="77">
        <f t="shared" ref="C63:N63" si="33">C64+C65+C66</f>
        <v>5504026</v>
      </c>
      <c r="D63" s="77">
        <f t="shared" si="33"/>
        <v>94464</v>
      </c>
      <c r="E63" s="77">
        <f t="shared" si="33"/>
        <v>0</v>
      </c>
      <c r="F63" s="77">
        <f t="shared" si="33"/>
        <v>5238514</v>
      </c>
      <c r="G63" s="77">
        <f t="shared" si="33"/>
        <v>277307</v>
      </c>
      <c r="H63" s="77">
        <f t="shared" si="33"/>
        <v>101488.5</v>
      </c>
      <c r="I63" s="77">
        <f t="shared" si="33"/>
        <v>2260684.5</v>
      </c>
      <c r="J63" s="77">
        <f t="shared" si="33"/>
        <v>37290</v>
      </c>
      <c r="K63" s="77">
        <f t="shared" si="33"/>
        <v>0</v>
      </c>
      <c r="L63" s="77">
        <f t="shared" si="33"/>
        <v>1982302</v>
      </c>
      <c r="M63" s="77">
        <f t="shared" si="33"/>
        <v>34407</v>
      </c>
      <c r="N63" s="77">
        <f t="shared" si="33"/>
        <v>259038</v>
      </c>
      <c r="O63" s="82">
        <f t="shared" ref="O63:O67" si="34">C63+D63+E63+F63+G63+H63+I63+J63+K63+L63+M63+N63</f>
        <v>15789521</v>
      </c>
      <c r="P63" s="2"/>
      <c r="Q63" s="16">
        <f t="shared" si="19"/>
        <v>5598490</v>
      </c>
      <c r="R63" s="17">
        <f t="shared" si="13"/>
        <v>5617309.5</v>
      </c>
      <c r="S63" s="17">
        <f t="shared" si="24"/>
        <v>2297974.5</v>
      </c>
      <c r="T63" s="16">
        <f t="shared" si="25"/>
        <v>2275747</v>
      </c>
      <c r="U63" s="91">
        <f t="shared" si="11"/>
        <v>15789521</v>
      </c>
      <c r="V63" s="92"/>
    </row>
    <row r="64" spans="2:22" ht="20.25" customHeight="1">
      <c r="B64" s="18" t="s">
        <v>58</v>
      </c>
      <c r="C64" s="76">
        <v>5504026</v>
      </c>
      <c r="D64" s="74"/>
      <c r="E64" s="74"/>
      <c r="F64" s="74">
        <v>5208024</v>
      </c>
      <c r="G64" s="76">
        <v>277307</v>
      </c>
      <c r="H64" s="74"/>
      <c r="I64" s="74">
        <v>2159196</v>
      </c>
      <c r="J64" s="28">
        <v>37290</v>
      </c>
      <c r="K64" s="28"/>
      <c r="L64" s="74">
        <v>1982302</v>
      </c>
      <c r="M64" s="28"/>
      <c r="N64" s="28">
        <v>190224</v>
      </c>
      <c r="O64" s="82">
        <f t="shared" si="34"/>
        <v>15358369</v>
      </c>
      <c r="P64" s="2"/>
      <c r="Q64" s="16">
        <f t="shared" si="19"/>
        <v>5504026</v>
      </c>
      <c r="R64" s="17">
        <f t="shared" si="13"/>
        <v>5485331</v>
      </c>
      <c r="S64" s="17">
        <f t="shared" si="24"/>
        <v>2196486</v>
      </c>
      <c r="T64" s="16">
        <f>L64+M64+N64</f>
        <v>2172526</v>
      </c>
      <c r="U64" s="91">
        <f t="shared" si="11"/>
        <v>15358369</v>
      </c>
      <c r="V64" s="92"/>
    </row>
    <row r="65" spans="2:22" ht="20.25" customHeight="1">
      <c r="B65" s="18" t="s">
        <v>59</v>
      </c>
      <c r="C65" s="19"/>
      <c r="D65" s="28"/>
      <c r="E65" s="28"/>
      <c r="F65" s="28">
        <v>30490</v>
      </c>
      <c r="G65" s="19"/>
      <c r="H65" s="28"/>
      <c r="I65" s="28"/>
      <c r="J65" s="28"/>
      <c r="K65" s="28"/>
      <c r="L65" s="28"/>
      <c r="M65" s="28"/>
      <c r="N65" s="28"/>
      <c r="O65" s="12">
        <f t="shared" si="34"/>
        <v>30490</v>
      </c>
      <c r="P65" s="2"/>
      <c r="Q65" s="16">
        <f t="shared" si="19"/>
        <v>0</v>
      </c>
      <c r="R65" s="17">
        <f t="shared" si="13"/>
        <v>30490</v>
      </c>
      <c r="S65" s="17">
        <f t="shared" si="24"/>
        <v>0</v>
      </c>
      <c r="T65" s="16">
        <f t="shared" si="25"/>
        <v>0</v>
      </c>
      <c r="U65" s="91">
        <f t="shared" si="11"/>
        <v>30490</v>
      </c>
      <c r="V65" s="92"/>
    </row>
    <row r="66" spans="2:22" ht="20.25" customHeight="1">
      <c r="B66" s="18" t="s">
        <v>129</v>
      </c>
      <c r="C66" s="19"/>
      <c r="D66" s="28">
        <v>94464</v>
      </c>
      <c r="E66" s="19"/>
      <c r="F66" s="19"/>
      <c r="G66" s="19"/>
      <c r="H66" s="19">
        <v>101488.5</v>
      </c>
      <c r="I66" s="28">
        <v>101488.5</v>
      </c>
      <c r="J66" s="28"/>
      <c r="K66" s="28"/>
      <c r="L66" s="28"/>
      <c r="M66" s="28">
        <v>34407</v>
      </c>
      <c r="N66" s="28">
        <v>68814</v>
      </c>
      <c r="O66" s="12">
        <f t="shared" si="34"/>
        <v>400662</v>
      </c>
      <c r="P66" s="2"/>
      <c r="Q66" s="16">
        <f t="shared" si="19"/>
        <v>94464</v>
      </c>
      <c r="R66" s="17">
        <f t="shared" si="13"/>
        <v>101488.5</v>
      </c>
      <c r="S66" s="17">
        <f t="shared" si="24"/>
        <v>101488.5</v>
      </c>
      <c r="T66" s="16">
        <f t="shared" si="25"/>
        <v>103221</v>
      </c>
      <c r="U66" s="91">
        <f t="shared" si="11"/>
        <v>400662</v>
      </c>
      <c r="V66" s="92"/>
    </row>
    <row r="67" spans="2:22" ht="20.25" customHeight="1">
      <c r="B67" s="33" t="s">
        <v>60</v>
      </c>
      <c r="C67" s="79">
        <f t="shared" ref="C67:N67" si="35">C7+C50+C58+C63</f>
        <v>7137982.71</v>
      </c>
      <c r="D67" s="78">
        <f t="shared" si="35"/>
        <v>1911559.75</v>
      </c>
      <c r="E67" s="78">
        <f t="shared" si="35"/>
        <v>2035294.03</v>
      </c>
      <c r="F67" s="78">
        <f t="shared" si="35"/>
        <v>6908332.7699999996</v>
      </c>
      <c r="G67" s="78">
        <f t="shared" si="35"/>
        <v>2729514.13</v>
      </c>
      <c r="H67" s="78">
        <f t="shared" si="35"/>
        <v>1949732.2499999998</v>
      </c>
      <c r="I67" s="78">
        <f t="shared" si="35"/>
        <v>4037228.0100000002</v>
      </c>
      <c r="J67" s="78">
        <f t="shared" si="35"/>
        <v>1815528.55</v>
      </c>
      <c r="K67" s="78">
        <f t="shared" si="35"/>
        <v>1871207.27</v>
      </c>
      <c r="L67" s="78">
        <f t="shared" si="35"/>
        <v>3548106.29</v>
      </c>
      <c r="M67" s="78">
        <f t="shared" si="35"/>
        <v>642403.81000000006</v>
      </c>
      <c r="N67" s="78">
        <f t="shared" si="35"/>
        <v>3149352.55</v>
      </c>
      <c r="O67" s="82">
        <f t="shared" si="34"/>
        <v>37736242.119999997</v>
      </c>
      <c r="P67" s="86"/>
      <c r="Q67" s="84">
        <f t="shared" si="19"/>
        <v>11084836.49</v>
      </c>
      <c r="R67" s="85">
        <f t="shared" si="13"/>
        <v>11587579.149999999</v>
      </c>
      <c r="S67" s="17">
        <f t="shared" si="24"/>
        <v>7723963.8300000001</v>
      </c>
      <c r="T67" s="16">
        <f t="shared" si="25"/>
        <v>7339862.6500000004</v>
      </c>
      <c r="U67" s="91">
        <f t="shared" si="11"/>
        <v>37736242.119999997</v>
      </c>
      <c r="V67" s="92"/>
    </row>
    <row r="68" spans="2:22" ht="20.25" customHeight="1">
      <c r="B68" s="34" t="s">
        <v>61</v>
      </c>
      <c r="C68" s="35"/>
      <c r="D68" s="35">
        <v>145.25</v>
      </c>
      <c r="E68" s="35"/>
      <c r="F68" s="35"/>
      <c r="G68" s="35"/>
      <c r="H68" s="35"/>
      <c r="I68" s="35"/>
      <c r="J68" s="35"/>
      <c r="K68" s="35"/>
      <c r="L68" s="35"/>
      <c r="M68" s="35"/>
      <c r="N68" s="35">
        <v>257.72000000000003</v>
      </c>
      <c r="O68" s="12">
        <f>C68+D68+E68+F68+G68+H68+I68+J68+K68+L68+M68+N68</f>
        <v>402.97</v>
      </c>
      <c r="P68" s="2"/>
      <c r="Q68" s="16">
        <f t="shared" si="19"/>
        <v>145.25</v>
      </c>
      <c r="R68" s="17">
        <f t="shared" si="13"/>
        <v>0</v>
      </c>
      <c r="S68" s="17">
        <f>I68+J68+K68</f>
        <v>0</v>
      </c>
      <c r="T68" s="16">
        <f t="shared" si="25"/>
        <v>257.72000000000003</v>
      </c>
      <c r="U68" s="91">
        <f t="shared" si="11"/>
        <v>402.97</v>
      </c>
      <c r="V68" s="92"/>
    </row>
    <row r="69" spans="2:22" ht="20.25" customHeight="1">
      <c r="B69" s="26" t="s">
        <v>62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12">
        <f>C69+D69+E69+F69+G69+H69+I69+J69+K69+L69+M69+N69</f>
        <v>0</v>
      </c>
      <c r="Q69" s="16">
        <f t="shared" si="19"/>
        <v>0</v>
      </c>
      <c r="R69" s="17">
        <f t="shared" si="13"/>
        <v>0</v>
      </c>
      <c r="S69" s="17">
        <f t="shared" si="24"/>
        <v>0</v>
      </c>
      <c r="T69" s="16">
        <f>L69+M69+N69</f>
        <v>0</v>
      </c>
      <c r="U69" s="91">
        <f t="shared" si="11"/>
        <v>0</v>
      </c>
      <c r="V69" s="92"/>
    </row>
    <row r="70" spans="2:22" ht="20.25" customHeight="1">
      <c r="B70" s="27" t="s">
        <v>63</v>
      </c>
      <c r="C70" s="19"/>
      <c r="D70" s="19"/>
      <c r="E70" s="19"/>
      <c r="F70" s="19"/>
      <c r="G70" s="19"/>
      <c r="H70" s="19"/>
      <c r="I70" s="28"/>
      <c r="J70" s="28"/>
      <c r="K70" s="28"/>
      <c r="L70" s="28"/>
      <c r="M70" s="28"/>
      <c r="N70" s="28"/>
      <c r="O70" s="12">
        <f t="shared" ref="O70:O79" si="36">C70+D70+E70+F70+G70+H70+I70+J70+K70+L70+M70+N70</f>
        <v>0</v>
      </c>
      <c r="Q70" s="16">
        <f t="shared" si="19"/>
        <v>0</v>
      </c>
      <c r="R70" s="17">
        <f t="shared" si="13"/>
        <v>0</v>
      </c>
      <c r="S70" s="17">
        <f t="shared" si="24"/>
        <v>0</v>
      </c>
      <c r="T70" s="16">
        <f t="shared" si="25"/>
        <v>0</v>
      </c>
      <c r="U70" s="91">
        <f t="shared" si="11"/>
        <v>0</v>
      </c>
      <c r="V70" s="92"/>
    </row>
    <row r="71" spans="2:22" ht="20.25" customHeight="1">
      <c r="B71" s="27" t="s">
        <v>64</v>
      </c>
      <c r="C71" s="19"/>
      <c r="D71" s="19"/>
      <c r="E71" s="19"/>
      <c r="F71" s="19"/>
      <c r="G71" s="19"/>
      <c r="H71" s="19"/>
      <c r="I71" s="28"/>
      <c r="J71" s="28"/>
      <c r="K71" s="28"/>
      <c r="L71" s="28"/>
      <c r="M71" s="28"/>
      <c r="N71" s="28"/>
      <c r="O71" s="12">
        <f t="shared" si="36"/>
        <v>0</v>
      </c>
      <c r="Q71" s="16">
        <f t="shared" si="19"/>
        <v>0</v>
      </c>
      <c r="R71" s="17">
        <f t="shared" si="13"/>
        <v>0</v>
      </c>
      <c r="S71" s="17">
        <f t="shared" si="24"/>
        <v>0</v>
      </c>
      <c r="T71" s="16">
        <f t="shared" si="25"/>
        <v>0</v>
      </c>
      <c r="U71" s="91">
        <f t="shared" si="11"/>
        <v>0</v>
      </c>
      <c r="V71" s="92"/>
    </row>
    <row r="72" spans="2:22" ht="20.25" customHeight="1">
      <c r="B72" s="36" t="s">
        <v>65</v>
      </c>
      <c r="C72" s="19"/>
      <c r="D72" s="19"/>
      <c r="E72" s="19"/>
      <c r="F72" s="19"/>
      <c r="G72" s="19"/>
      <c r="H72" s="19"/>
      <c r="I72" s="28"/>
      <c r="J72" s="28"/>
      <c r="K72" s="28"/>
      <c r="L72" s="28"/>
      <c r="M72" s="28"/>
      <c r="N72" s="28"/>
      <c r="O72" s="12">
        <f t="shared" si="36"/>
        <v>0</v>
      </c>
      <c r="Q72" s="16">
        <f t="shared" si="19"/>
        <v>0</v>
      </c>
      <c r="R72" s="17">
        <f t="shared" si="13"/>
        <v>0</v>
      </c>
      <c r="S72" s="17">
        <f t="shared" si="24"/>
        <v>0</v>
      </c>
      <c r="T72" s="16">
        <f t="shared" si="25"/>
        <v>0</v>
      </c>
      <c r="U72" s="91">
        <f t="shared" ref="U72:U94" si="37">Q72+R72+S72+T72</f>
        <v>0</v>
      </c>
      <c r="V72" s="92"/>
    </row>
    <row r="73" spans="2:22" ht="20.25" customHeight="1">
      <c r="B73" s="36" t="s">
        <v>109</v>
      </c>
      <c r="C73" s="62">
        <f>C74+C75+C76+C77+C78+C79+C80+C81+C82+C83+C84+C86+C87+C88+C90+C91+C92</f>
        <v>38364.83</v>
      </c>
      <c r="D73" s="62">
        <f>D74+D75+D76+D77+D78+D79+D80+D81+D82+D83+D84+D86+D87+D88+D90+D91+D92</f>
        <v>97464.960000000006</v>
      </c>
      <c r="E73" s="62">
        <f>E74+E75+E76+E77+E78+E79+E80+E81+E82+E83+E84+E86+E87+E88+E90+E91+E92</f>
        <v>104503.45</v>
      </c>
      <c r="F73" s="62">
        <f>F74+F75+F76+F77+F78+F79+F80+F81+F82+F83+F84+F85+F86+F87+F88+F90+F91+F92+J91</f>
        <v>127206.97</v>
      </c>
      <c r="G73" s="62">
        <f>G74+G75+G76+G77+G78+G79+G80+G81+G82+G83+G84+G85+G86+G87+G88+G90+G91+G92</f>
        <v>220509.82</v>
      </c>
      <c r="H73" s="62">
        <f>H74+H75+H76+H77+H78+H79+H80+H81+H82+H83+H84+H85+H86+H87+H88+H89+H90+H91+H92+H93</f>
        <v>48919.13</v>
      </c>
      <c r="I73" s="62">
        <f>I74+I75+I76+I77+I78+I79+I80+I81+I82+I83+I84+I85+I86+I87+I88+I89+I90+I91+I92+I93</f>
        <v>318013.15999999997</v>
      </c>
      <c r="J73" s="62">
        <f>J74+J75+J76+J77+J78+J79+J80+J81+J82+J83+J84+J85+J86+J87+J88+J89+J90+J91+J92+J93</f>
        <v>292166.63</v>
      </c>
      <c r="K73" s="62">
        <f t="shared" ref="K73:N73" si="38">K74+K75+K76+K77+K78+K79+K80+K81+K82+K83+K84+K85+K86+K87+K88+K89+K90+K91+K92+K93</f>
        <v>133372.01999999999</v>
      </c>
      <c r="L73" s="62">
        <f t="shared" si="38"/>
        <v>405967.2</v>
      </c>
      <c r="M73" s="62">
        <f>M74+M75+M76+M77+M78+M79+M80+M81+M82+M83+M84+M85+M86+M87+M88+M89+M90+M91+M92+M93+M94</f>
        <v>73910.819999999992</v>
      </c>
      <c r="N73" s="89">
        <f t="shared" si="38"/>
        <v>3088009.96</v>
      </c>
      <c r="O73" s="12">
        <f t="shared" si="36"/>
        <v>4948408.95</v>
      </c>
      <c r="Q73" s="16">
        <f t="shared" si="19"/>
        <v>240333.24</v>
      </c>
      <c r="R73" s="17">
        <f t="shared" si="13"/>
        <v>396635.92000000004</v>
      </c>
      <c r="S73" s="17">
        <f t="shared" si="24"/>
        <v>743551.81</v>
      </c>
      <c r="T73" s="16">
        <f t="shared" si="25"/>
        <v>3567887.98</v>
      </c>
      <c r="U73" s="91">
        <f t="shared" si="37"/>
        <v>4948408.95</v>
      </c>
      <c r="V73" s="92"/>
    </row>
    <row r="74" spans="2:22" ht="20.25" customHeight="1">
      <c r="B74" s="27" t="s">
        <v>110</v>
      </c>
      <c r="C74" s="19">
        <v>6138.13</v>
      </c>
      <c r="D74" s="19">
        <v>5680.26</v>
      </c>
      <c r="E74" s="19">
        <v>12339.25</v>
      </c>
      <c r="F74" s="19">
        <v>6606.24</v>
      </c>
      <c r="G74" s="19">
        <v>6351.52</v>
      </c>
      <c r="H74" s="19">
        <v>5717.62</v>
      </c>
      <c r="I74" s="28">
        <v>5829.86</v>
      </c>
      <c r="J74" s="28">
        <v>16639.73</v>
      </c>
      <c r="K74" s="28">
        <v>9300.57</v>
      </c>
      <c r="L74" s="28">
        <v>5671.2</v>
      </c>
      <c r="M74" s="28">
        <v>16235.42</v>
      </c>
      <c r="N74" s="28">
        <v>18587.36</v>
      </c>
      <c r="O74" s="12">
        <f t="shared" si="36"/>
        <v>115097.15999999999</v>
      </c>
      <c r="Q74" s="16">
        <f t="shared" si="19"/>
        <v>24157.64</v>
      </c>
      <c r="R74" s="17">
        <f t="shared" ref="R74:R95" si="39">F74+G74+H74</f>
        <v>18675.38</v>
      </c>
      <c r="S74" s="17">
        <f t="shared" si="24"/>
        <v>31770.16</v>
      </c>
      <c r="T74" s="16">
        <f t="shared" si="25"/>
        <v>40493.979999999996</v>
      </c>
      <c r="U74" s="91">
        <f t="shared" si="37"/>
        <v>115097.16</v>
      </c>
      <c r="V74" s="92"/>
    </row>
    <row r="75" spans="2:22" ht="20.25" customHeight="1">
      <c r="B75" s="27" t="s">
        <v>111</v>
      </c>
      <c r="C75" s="19">
        <v>14913</v>
      </c>
      <c r="D75" s="19">
        <v>14663</v>
      </c>
      <c r="E75" s="19">
        <v>14413</v>
      </c>
      <c r="F75" s="19">
        <v>16591</v>
      </c>
      <c r="G75" s="19">
        <v>16663</v>
      </c>
      <c r="H75" s="19">
        <v>16213</v>
      </c>
      <c r="I75" s="28">
        <v>17327</v>
      </c>
      <c r="J75" s="28">
        <v>17327</v>
      </c>
      <c r="K75" s="28">
        <v>17327</v>
      </c>
      <c r="L75" s="28">
        <v>19991</v>
      </c>
      <c r="M75" s="28">
        <v>19991</v>
      </c>
      <c r="N75" s="28">
        <v>19991</v>
      </c>
      <c r="O75" s="12">
        <f t="shared" si="36"/>
        <v>205410</v>
      </c>
      <c r="Q75" s="16">
        <f t="shared" si="19"/>
        <v>43989</v>
      </c>
      <c r="R75" s="17">
        <f t="shared" si="39"/>
        <v>49467</v>
      </c>
      <c r="S75" s="17">
        <f t="shared" si="24"/>
        <v>51981</v>
      </c>
      <c r="T75" s="16">
        <f t="shared" si="25"/>
        <v>59973</v>
      </c>
      <c r="U75" s="91">
        <f t="shared" si="37"/>
        <v>205410</v>
      </c>
      <c r="V75" s="92"/>
    </row>
    <row r="76" spans="2:22" ht="20.25" customHeight="1">
      <c r="B76" s="27" t="s">
        <v>112</v>
      </c>
      <c r="C76" s="19">
        <v>923.7</v>
      </c>
      <c r="D76" s="19">
        <v>923.7</v>
      </c>
      <c r="E76" s="19">
        <v>923.7</v>
      </c>
      <c r="F76" s="19">
        <v>923.7</v>
      </c>
      <c r="G76" s="19">
        <v>923.7</v>
      </c>
      <c r="H76" s="19">
        <v>923.7</v>
      </c>
      <c r="I76" s="28">
        <v>923.7</v>
      </c>
      <c r="J76" s="28">
        <v>923.7</v>
      </c>
      <c r="K76" s="28">
        <v>973.2</v>
      </c>
      <c r="L76" s="28">
        <v>940.2</v>
      </c>
      <c r="M76" s="28">
        <v>940.2</v>
      </c>
      <c r="N76" s="28">
        <v>940.2</v>
      </c>
      <c r="O76" s="12">
        <f t="shared" si="36"/>
        <v>11183.400000000001</v>
      </c>
      <c r="Q76" s="16">
        <f t="shared" si="19"/>
        <v>2771.1000000000004</v>
      </c>
      <c r="R76" s="17">
        <f t="shared" si="39"/>
        <v>2771.1000000000004</v>
      </c>
      <c r="S76" s="17">
        <f t="shared" si="24"/>
        <v>2820.6000000000004</v>
      </c>
      <c r="T76" s="16">
        <f>L76+M76+N76</f>
        <v>2820.6000000000004</v>
      </c>
      <c r="U76" s="91">
        <f t="shared" si="37"/>
        <v>11183.400000000001</v>
      </c>
      <c r="V76" s="92"/>
    </row>
    <row r="77" spans="2:22" ht="20.25" customHeight="1">
      <c r="B77" s="27" t="s">
        <v>114</v>
      </c>
      <c r="C77" s="19"/>
      <c r="D77" s="19"/>
      <c r="E77" s="19"/>
      <c r="F77" s="19">
        <v>950</v>
      </c>
      <c r="G77" s="19">
        <v>1400</v>
      </c>
      <c r="H77" s="19">
        <v>1800</v>
      </c>
      <c r="I77" s="28"/>
      <c r="J77" s="28"/>
      <c r="K77" s="28"/>
      <c r="L77" s="28"/>
      <c r="M77" s="28">
        <v>1800</v>
      </c>
      <c r="N77" s="28">
        <v>7350</v>
      </c>
      <c r="O77" s="12">
        <f t="shared" si="36"/>
        <v>13300</v>
      </c>
      <c r="Q77" s="16">
        <f t="shared" si="19"/>
        <v>0</v>
      </c>
      <c r="R77" s="17">
        <f t="shared" si="39"/>
        <v>4150</v>
      </c>
      <c r="S77" s="17">
        <f t="shared" si="24"/>
        <v>0</v>
      </c>
      <c r="T77" s="16">
        <f t="shared" si="25"/>
        <v>9150</v>
      </c>
      <c r="U77" s="91">
        <f t="shared" si="37"/>
        <v>13300</v>
      </c>
      <c r="V77" s="92"/>
    </row>
    <row r="78" spans="2:22" ht="20.25" customHeight="1">
      <c r="B78" s="27" t="s">
        <v>113</v>
      </c>
      <c r="C78" s="19"/>
      <c r="D78" s="19"/>
      <c r="E78" s="19"/>
      <c r="F78" s="19"/>
      <c r="G78" s="19"/>
      <c r="H78" s="19">
        <v>173</v>
      </c>
      <c r="I78" s="28">
        <v>320</v>
      </c>
      <c r="J78" s="28"/>
      <c r="K78" s="28"/>
      <c r="L78" s="28"/>
      <c r="M78" s="28"/>
      <c r="N78" s="28"/>
      <c r="O78" s="12">
        <f t="shared" si="36"/>
        <v>493</v>
      </c>
      <c r="Q78" s="16">
        <f t="shared" si="19"/>
        <v>0</v>
      </c>
      <c r="R78" s="17">
        <f t="shared" si="39"/>
        <v>173</v>
      </c>
      <c r="S78" s="17">
        <f t="shared" si="24"/>
        <v>320</v>
      </c>
      <c r="T78" s="16">
        <f t="shared" si="25"/>
        <v>0</v>
      </c>
      <c r="U78" s="91">
        <f t="shared" si="37"/>
        <v>493</v>
      </c>
      <c r="V78" s="92"/>
    </row>
    <row r="79" spans="2:22" ht="20.25" customHeight="1">
      <c r="B79" s="27" t="s">
        <v>115</v>
      </c>
      <c r="C79" s="19">
        <v>200</v>
      </c>
      <c r="D79" s="19">
        <v>800</v>
      </c>
      <c r="E79" s="19"/>
      <c r="F79" s="19"/>
      <c r="G79" s="19">
        <v>1000</v>
      </c>
      <c r="H79" s="19"/>
      <c r="I79" s="28"/>
      <c r="J79" s="28"/>
      <c r="K79" s="28"/>
      <c r="L79" s="28"/>
      <c r="M79" s="28"/>
      <c r="N79" s="28">
        <v>4870</v>
      </c>
      <c r="O79" s="12">
        <f t="shared" si="36"/>
        <v>6870</v>
      </c>
      <c r="Q79" s="16">
        <f t="shared" si="19"/>
        <v>1000</v>
      </c>
      <c r="R79" s="17">
        <f t="shared" si="39"/>
        <v>1000</v>
      </c>
      <c r="S79" s="17">
        <f t="shared" si="24"/>
        <v>0</v>
      </c>
      <c r="T79" s="16">
        <f t="shared" si="25"/>
        <v>4870</v>
      </c>
      <c r="U79" s="91">
        <f t="shared" si="37"/>
        <v>6870</v>
      </c>
      <c r="V79" s="92"/>
    </row>
    <row r="80" spans="2:22" ht="20.25" customHeight="1">
      <c r="B80" s="27" t="s">
        <v>139</v>
      </c>
      <c r="C80" s="19">
        <v>15190</v>
      </c>
      <c r="D80" s="19"/>
      <c r="E80" s="19"/>
      <c r="F80" s="19"/>
      <c r="G80" s="19"/>
      <c r="H80" s="19"/>
      <c r="I80" s="28"/>
      <c r="J80" s="28"/>
      <c r="K80" s="28"/>
      <c r="L80" s="28"/>
      <c r="M80" s="28"/>
      <c r="N80" s="28">
        <v>3320</v>
      </c>
      <c r="O80" s="12">
        <f>C80+D80+E80+F80+G80+H80+I80+J80+K80+L80+M80+N80</f>
        <v>18510</v>
      </c>
      <c r="Q80" s="16">
        <f t="shared" si="19"/>
        <v>15190</v>
      </c>
      <c r="R80" s="17">
        <f t="shared" si="39"/>
        <v>0</v>
      </c>
      <c r="S80" s="17">
        <f>I80+J80+K80</f>
        <v>0</v>
      </c>
      <c r="T80" s="16">
        <f t="shared" si="25"/>
        <v>3320</v>
      </c>
      <c r="U80" s="91">
        <f t="shared" si="37"/>
        <v>18510</v>
      </c>
      <c r="V80" s="92"/>
    </row>
    <row r="81" spans="2:22" ht="20.25" customHeight="1">
      <c r="B81" s="27" t="s">
        <v>140</v>
      </c>
      <c r="C81" s="19"/>
      <c r="D81" s="19">
        <v>34698</v>
      </c>
      <c r="E81" s="19">
        <v>41648</v>
      </c>
      <c r="F81" s="19">
        <v>100442</v>
      </c>
      <c r="G81" s="19">
        <v>17088</v>
      </c>
      <c r="H81" s="19"/>
      <c r="I81" s="28">
        <v>162032</v>
      </c>
      <c r="J81" s="28">
        <v>255900</v>
      </c>
      <c r="K81" s="28">
        <v>4432</v>
      </c>
      <c r="L81" s="28">
        <v>366164</v>
      </c>
      <c r="M81" s="28">
        <v>30594</v>
      </c>
      <c r="N81" s="28">
        <v>176268</v>
      </c>
      <c r="O81" s="12">
        <f>C81+D81+E81+F81+G81+H81+I81+J81+K81+L81+M81+N81</f>
        <v>1189266</v>
      </c>
      <c r="Q81" s="16">
        <f t="shared" si="19"/>
        <v>76346</v>
      </c>
      <c r="R81" s="17">
        <f t="shared" si="39"/>
        <v>117530</v>
      </c>
      <c r="S81" s="17">
        <f t="shared" si="24"/>
        <v>422364</v>
      </c>
      <c r="T81" s="16">
        <f>L81+M81+N81</f>
        <v>573026</v>
      </c>
      <c r="U81" s="91">
        <f t="shared" si="37"/>
        <v>1189266</v>
      </c>
      <c r="V81" s="92"/>
    </row>
    <row r="82" spans="2:22" ht="20.25" customHeight="1">
      <c r="B82" s="27" t="s">
        <v>151</v>
      </c>
      <c r="C82" s="19"/>
      <c r="D82" s="19"/>
      <c r="E82" s="19">
        <v>33829.5</v>
      </c>
      <c r="F82" s="19"/>
      <c r="G82" s="19"/>
      <c r="H82" s="19"/>
      <c r="I82" s="28">
        <v>101488.5</v>
      </c>
      <c r="J82" s="28"/>
      <c r="K82" s="28">
        <v>99988.5</v>
      </c>
      <c r="L82" s="28"/>
      <c r="M82" s="28"/>
      <c r="N82" s="28">
        <v>104376</v>
      </c>
      <c r="O82" s="12">
        <f>C82+D82+E82+F82+G82+H82+I82+J82+K82+L82+M82+N82</f>
        <v>339682.5</v>
      </c>
      <c r="Q82" s="16">
        <f t="shared" ref="Q82:Q95" si="40">C82+D82+E82</f>
        <v>33829.5</v>
      </c>
      <c r="R82" s="17">
        <f t="shared" si="39"/>
        <v>0</v>
      </c>
      <c r="S82" s="17">
        <f t="shared" si="24"/>
        <v>201477</v>
      </c>
      <c r="T82" s="16">
        <f t="shared" si="25"/>
        <v>104376</v>
      </c>
      <c r="U82" s="91">
        <f t="shared" si="37"/>
        <v>339682.5</v>
      </c>
      <c r="V82" s="92"/>
    </row>
    <row r="83" spans="2:22" ht="20.25" customHeight="1">
      <c r="B83" s="27" t="s">
        <v>142</v>
      </c>
      <c r="C83" s="19"/>
      <c r="D83" s="19">
        <v>40700</v>
      </c>
      <c r="E83" s="19"/>
      <c r="F83" s="19"/>
      <c r="G83" s="19"/>
      <c r="H83" s="19"/>
      <c r="I83" s="28"/>
      <c r="J83" s="28"/>
      <c r="K83" s="28"/>
      <c r="L83" s="28"/>
      <c r="M83" s="28"/>
      <c r="N83" s="28"/>
      <c r="O83" s="12">
        <f t="shared" ref="O83:O94" si="41">C83+D83+E83+F83+G83+H83+I83+J83+K83+L83+M83+N83</f>
        <v>40700</v>
      </c>
      <c r="Q83" s="16">
        <f t="shared" si="40"/>
        <v>40700</v>
      </c>
      <c r="R83" s="17">
        <f t="shared" si="39"/>
        <v>0</v>
      </c>
      <c r="S83" s="17">
        <f t="shared" si="24"/>
        <v>0</v>
      </c>
      <c r="T83" s="16">
        <f t="shared" si="25"/>
        <v>0</v>
      </c>
      <c r="U83" s="91">
        <f t="shared" si="37"/>
        <v>40700</v>
      </c>
      <c r="V83" s="92"/>
    </row>
    <row r="84" spans="2:22" ht="20.25" customHeight="1">
      <c r="B84" s="27" t="s">
        <v>152</v>
      </c>
      <c r="C84" s="19"/>
      <c r="D84" s="19"/>
      <c r="E84" s="19">
        <v>1350</v>
      </c>
      <c r="F84" s="19">
        <v>1350</v>
      </c>
      <c r="G84" s="19">
        <v>1350</v>
      </c>
      <c r="H84" s="19">
        <v>1350</v>
      </c>
      <c r="I84" s="28">
        <v>1350</v>
      </c>
      <c r="J84" s="28">
        <v>1350</v>
      </c>
      <c r="K84" s="28">
        <v>1350</v>
      </c>
      <c r="L84" s="28">
        <v>1350</v>
      </c>
      <c r="M84" s="28">
        <v>4350</v>
      </c>
      <c r="N84" s="28">
        <v>8700</v>
      </c>
      <c r="O84" s="12">
        <f t="shared" si="41"/>
        <v>23850</v>
      </c>
      <c r="Q84" s="16">
        <f t="shared" si="40"/>
        <v>1350</v>
      </c>
      <c r="R84" s="17">
        <f t="shared" si="39"/>
        <v>4050</v>
      </c>
      <c r="S84" s="17">
        <f t="shared" si="24"/>
        <v>4050</v>
      </c>
      <c r="T84" s="16">
        <f t="shared" si="25"/>
        <v>14400</v>
      </c>
      <c r="U84" s="91">
        <f t="shared" si="37"/>
        <v>23850</v>
      </c>
      <c r="V84" s="92"/>
    </row>
    <row r="85" spans="2:22" ht="20.25" customHeight="1">
      <c r="B85" s="27" t="s">
        <v>158</v>
      </c>
      <c r="C85" s="19"/>
      <c r="D85" s="19"/>
      <c r="E85" s="19"/>
      <c r="F85" s="19">
        <v>344.03</v>
      </c>
      <c r="G85" s="19"/>
      <c r="H85" s="19"/>
      <c r="I85" s="28"/>
      <c r="J85" s="28"/>
      <c r="K85" s="28"/>
      <c r="L85" s="28"/>
      <c r="M85" s="28"/>
      <c r="N85" s="28"/>
      <c r="O85" s="12">
        <f t="shared" si="41"/>
        <v>344.03</v>
      </c>
      <c r="Q85" s="16"/>
      <c r="R85" s="17">
        <f t="shared" si="39"/>
        <v>344.03</v>
      </c>
      <c r="S85" s="17">
        <f t="shared" ref="S85:S91" si="42">I85+J85+K85</f>
        <v>0</v>
      </c>
      <c r="T85" s="16">
        <f t="shared" si="25"/>
        <v>0</v>
      </c>
      <c r="U85" s="91">
        <f t="shared" si="37"/>
        <v>344.03</v>
      </c>
      <c r="V85" s="92"/>
    </row>
    <row r="86" spans="2:22" ht="20.25" customHeight="1">
      <c r="B86" s="27" t="s">
        <v>156</v>
      </c>
      <c r="C86" s="19"/>
      <c r="D86" s="19"/>
      <c r="E86" s="19"/>
      <c r="F86" s="19"/>
      <c r="G86" s="19">
        <v>172361</v>
      </c>
      <c r="H86" s="19"/>
      <c r="I86" s="28"/>
      <c r="J86" s="28"/>
      <c r="K86" s="28"/>
      <c r="L86" s="28"/>
      <c r="M86" s="28"/>
      <c r="N86" s="28"/>
      <c r="O86" s="12">
        <f t="shared" si="41"/>
        <v>172361</v>
      </c>
      <c r="Q86" s="16">
        <f t="shared" si="40"/>
        <v>0</v>
      </c>
      <c r="R86" s="17">
        <f t="shared" si="39"/>
        <v>172361</v>
      </c>
      <c r="S86" s="17">
        <f t="shared" si="42"/>
        <v>0</v>
      </c>
      <c r="T86" s="16">
        <f t="shared" ref="T86:T88" si="43">L86+M86+N86</f>
        <v>0</v>
      </c>
      <c r="U86" s="91">
        <f t="shared" si="37"/>
        <v>172361</v>
      </c>
      <c r="V86" s="92"/>
    </row>
    <row r="87" spans="2:22" ht="20.25" customHeight="1">
      <c r="B87" s="61" t="s">
        <v>157</v>
      </c>
      <c r="C87" s="19"/>
      <c r="D87" s="19"/>
      <c r="E87" s="19"/>
      <c r="F87" s="19"/>
      <c r="G87" s="19">
        <v>900</v>
      </c>
      <c r="H87" s="19"/>
      <c r="I87" s="28"/>
      <c r="J87" s="28"/>
      <c r="K87" s="28"/>
      <c r="L87" s="28"/>
      <c r="M87" s="28"/>
      <c r="N87" s="28"/>
      <c r="O87" s="12">
        <f t="shared" si="41"/>
        <v>900</v>
      </c>
      <c r="Q87" s="16"/>
      <c r="R87" s="17">
        <f t="shared" si="39"/>
        <v>900</v>
      </c>
      <c r="S87" s="17">
        <f t="shared" si="42"/>
        <v>0</v>
      </c>
      <c r="T87" s="16">
        <f t="shared" si="43"/>
        <v>0</v>
      </c>
      <c r="U87" s="91">
        <f t="shared" si="37"/>
        <v>900</v>
      </c>
      <c r="V87" s="92"/>
    </row>
    <row r="88" spans="2:22" ht="20.25" customHeight="1">
      <c r="B88" s="61" t="s">
        <v>172</v>
      </c>
      <c r="C88" s="67"/>
      <c r="D88" s="67"/>
      <c r="E88" s="67"/>
      <c r="F88" s="67"/>
      <c r="G88" s="67">
        <v>2472.6</v>
      </c>
      <c r="H88" s="67">
        <v>47.05</v>
      </c>
      <c r="I88" s="68">
        <v>142.1</v>
      </c>
      <c r="J88" s="68">
        <v>26.2</v>
      </c>
      <c r="K88" s="68">
        <v>0.75</v>
      </c>
      <c r="L88" s="68">
        <v>0.8</v>
      </c>
      <c r="M88" s="68"/>
      <c r="N88" s="68">
        <v>0.4</v>
      </c>
      <c r="O88" s="12">
        <f t="shared" si="41"/>
        <v>2689.9</v>
      </c>
      <c r="Q88" s="16"/>
      <c r="R88" s="17">
        <f t="shared" si="39"/>
        <v>2519.65</v>
      </c>
      <c r="S88" s="17">
        <f t="shared" si="42"/>
        <v>169.04999999999998</v>
      </c>
      <c r="T88" s="16">
        <f t="shared" si="43"/>
        <v>1.2000000000000002</v>
      </c>
      <c r="U88" s="91">
        <f t="shared" si="37"/>
        <v>2689.9</v>
      </c>
      <c r="V88" s="92"/>
    </row>
    <row r="89" spans="2:22" ht="20.25" customHeight="1">
      <c r="B89" s="61" t="s">
        <v>178</v>
      </c>
      <c r="C89" s="67"/>
      <c r="D89" s="67"/>
      <c r="E89" s="67"/>
      <c r="F89" s="67"/>
      <c r="G89" s="67"/>
      <c r="H89" s="67">
        <v>22694.76</v>
      </c>
      <c r="I89" s="68">
        <v>21850</v>
      </c>
      <c r="J89" s="68"/>
      <c r="K89" s="68"/>
      <c r="L89" s="68">
        <v>11850</v>
      </c>
      <c r="M89" s="68"/>
      <c r="N89" s="68">
        <v>31850</v>
      </c>
      <c r="O89" s="12">
        <f t="shared" si="41"/>
        <v>88244.76</v>
      </c>
      <c r="Q89" s="16"/>
      <c r="R89" s="17">
        <f t="shared" si="39"/>
        <v>22694.76</v>
      </c>
      <c r="S89" s="17">
        <f t="shared" si="42"/>
        <v>21850</v>
      </c>
      <c r="T89" s="16">
        <f>L89+M89+N89</f>
        <v>43700</v>
      </c>
      <c r="U89" s="91">
        <f t="shared" si="37"/>
        <v>88244.76</v>
      </c>
      <c r="V89" s="92"/>
    </row>
    <row r="90" spans="2:22" ht="20.25" customHeight="1">
      <c r="B90" s="27" t="s">
        <v>175</v>
      </c>
      <c r="C90" s="67"/>
      <c r="D90" s="67"/>
      <c r="E90" s="67"/>
      <c r="F90" s="67"/>
      <c r="G90" s="67"/>
      <c r="H90" s="67"/>
      <c r="I90" s="68"/>
      <c r="J90" s="68"/>
      <c r="K90" s="68"/>
      <c r="L90" s="68"/>
      <c r="M90" s="68"/>
      <c r="N90" s="68">
        <v>8757</v>
      </c>
      <c r="O90" s="12">
        <f t="shared" si="41"/>
        <v>8757</v>
      </c>
      <c r="Q90" s="16"/>
      <c r="R90" s="17">
        <f t="shared" si="39"/>
        <v>0</v>
      </c>
      <c r="S90" s="17">
        <f t="shared" si="42"/>
        <v>0</v>
      </c>
      <c r="T90" s="16">
        <f t="shared" ref="T90:T95" si="44">L90+M90+N90</f>
        <v>8757</v>
      </c>
      <c r="U90" s="91">
        <f t="shared" si="37"/>
        <v>8757</v>
      </c>
      <c r="V90" s="92"/>
    </row>
    <row r="91" spans="2:22" ht="20.25" customHeight="1">
      <c r="B91" s="27" t="s">
        <v>176</v>
      </c>
      <c r="C91" s="67"/>
      <c r="D91" s="67"/>
      <c r="E91" s="67"/>
      <c r="F91" s="67"/>
      <c r="G91" s="67"/>
      <c r="H91" s="67"/>
      <c r="I91" s="68"/>
      <c r="J91" s="68"/>
      <c r="K91" s="68"/>
      <c r="L91" s="68"/>
      <c r="M91" s="68"/>
      <c r="N91" s="88">
        <v>2703000</v>
      </c>
      <c r="O91" s="12">
        <f t="shared" si="41"/>
        <v>2703000</v>
      </c>
      <c r="Q91" s="16"/>
      <c r="R91" s="17">
        <f t="shared" si="39"/>
        <v>0</v>
      </c>
      <c r="S91" s="17">
        <f t="shared" si="42"/>
        <v>0</v>
      </c>
      <c r="T91" s="16">
        <f t="shared" si="44"/>
        <v>2703000</v>
      </c>
      <c r="U91" s="91">
        <f t="shared" si="37"/>
        <v>2703000</v>
      </c>
      <c r="V91" s="92"/>
    </row>
    <row r="92" spans="2:22" ht="20.25" customHeight="1">
      <c r="B92" s="27" t="s">
        <v>177</v>
      </c>
      <c r="C92" s="67">
        <v>1000</v>
      </c>
      <c r="D92" s="67"/>
      <c r="E92" s="67"/>
      <c r="F92" s="67"/>
      <c r="G92" s="67"/>
      <c r="H92" s="67"/>
      <c r="I92" s="68"/>
      <c r="J92" s="68"/>
      <c r="K92" s="68"/>
      <c r="L92" s="68"/>
      <c r="M92" s="68"/>
      <c r="N92" s="68"/>
      <c r="O92" s="12">
        <f t="shared" si="41"/>
        <v>1000</v>
      </c>
      <c r="Q92" s="16">
        <f t="shared" si="40"/>
        <v>1000</v>
      </c>
      <c r="R92" s="17">
        <f t="shared" si="39"/>
        <v>0</v>
      </c>
      <c r="S92" s="17">
        <f>I92+J92+K92</f>
        <v>0</v>
      </c>
      <c r="T92" s="16">
        <f t="shared" si="44"/>
        <v>0</v>
      </c>
      <c r="U92" s="91">
        <f t="shared" si="37"/>
        <v>1000</v>
      </c>
      <c r="V92" s="92"/>
    </row>
    <row r="93" spans="2:22" ht="20.25" customHeight="1">
      <c r="B93" s="27" t="s">
        <v>182</v>
      </c>
      <c r="C93" s="67"/>
      <c r="D93" s="67"/>
      <c r="E93" s="67"/>
      <c r="F93" s="67"/>
      <c r="G93" s="67"/>
      <c r="H93" s="67"/>
      <c r="I93" s="68">
        <v>6750</v>
      </c>
      <c r="J93" s="68"/>
      <c r="K93" s="68"/>
      <c r="L93" s="68"/>
      <c r="M93" s="68"/>
      <c r="N93" s="68"/>
      <c r="O93" s="12">
        <f t="shared" si="41"/>
        <v>6750</v>
      </c>
      <c r="Q93" s="16"/>
      <c r="R93" s="17"/>
      <c r="S93" s="17">
        <f t="shared" ref="S93:S94" si="45">I93+J93+K93</f>
        <v>6750</v>
      </c>
      <c r="T93" s="16">
        <f t="shared" si="44"/>
        <v>0</v>
      </c>
      <c r="U93" s="91">
        <f t="shared" si="37"/>
        <v>6750</v>
      </c>
      <c r="V93" s="92"/>
    </row>
    <row r="94" spans="2:22" ht="20.25" customHeight="1">
      <c r="B94" s="27" t="s">
        <v>183</v>
      </c>
      <c r="C94" s="67"/>
      <c r="D94" s="67"/>
      <c r="E94" s="67"/>
      <c r="F94" s="67"/>
      <c r="G94" s="67"/>
      <c r="H94" s="67"/>
      <c r="I94" s="68"/>
      <c r="J94" s="68"/>
      <c r="K94" s="68"/>
      <c r="L94" s="68"/>
      <c r="M94" s="68">
        <v>0.2</v>
      </c>
      <c r="N94" s="68"/>
      <c r="O94" s="12">
        <f t="shared" si="41"/>
        <v>0.2</v>
      </c>
      <c r="Q94" s="16"/>
      <c r="R94" s="17"/>
      <c r="S94" s="17">
        <f t="shared" si="45"/>
        <v>0</v>
      </c>
      <c r="T94" s="16">
        <f>L94+M94+N94</f>
        <v>0.2</v>
      </c>
      <c r="U94" s="91">
        <f t="shared" si="37"/>
        <v>0.2</v>
      </c>
      <c r="V94" s="92"/>
    </row>
    <row r="95" spans="2:22" ht="20.25" customHeight="1" thickBot="1">
      <c r="B95" s="37" t="s">
        <v>116</v>
      </c>
      <c r="C95" s="81">
        <f t="shared" ref="C95:N95" si="46">C7+C50+C58+C63+C68+C69+C72+C73</f>
        <v>7176347.54</v>
      </c>
      <c r="D95" s="80">
        <f t="shared" si="46"/>
        <v>2009169.96</v>
      </c>
      <c r="E95" s="80">
        <f t="shared" si="46"/>
        <v>2139797.48</v>
      </c>
      <c r="F95" s="80">
        <f t="shared" si="46"/>
        <v>7035539.7399999993</v>
      </c>
      <c r="G95" s="80">
        <f t="shared" si="46"/>
        <v>2950023.9499999997</v>
      </c>
      <c r="H95" s="80">
        <f t="shared" si="46"/>
        <v>1998651.3799999997</v>
      </c>
      <c r="I95" s="80">
        <f t="shared" si="46"/>
        <v>4355241.17</v>
      </c>
      <c r="J95" s="80">
        <f t="shared" si="46"/>
        <v>2107695.1800000002</v>
      </c>
      <c r="K95" s="80">
        <f t="shared" si="46"/>
        <v>2004579.29</v>
      </c>
      <c r="L95" s="80">
        <f t="shared" si="46"/>
        <v>3954073.49</v>
      </c>
      <c r="M95" s="80">
        <f t="shared" si="46"/>
        <v>716314.63</v>
      </c>
      <c r="N95" s="80">
        <f t="shared" si="46"/>
        <v>6237620.2300000004</v>
      </c>
      <c r="O95" s="82">
        <f>C95+D95+E95+F95+G95+H95+I95+J95+K95+L95+M95+N95</f>
        <v>42685054.040000007</v>
      </c>
      <c r="P95" s="83"/>
      <c r="Q95" s="84">
        <f t="shared" si="40"/>
        <v>11325314.98</v>
      </c>
      <c r="R95" s="85">
        <f t="shared" si="39"/>
        <v>11984215.069999998</v>
      </c>
      <c r="S95" s="85">
        <f>I95+J95+K95</f>
        <v>8467515.6400000006</v>
      </c>
      <c r="T95" s="16">
        <f t="shared" si="44"/>
        <v>10908008.350000001</v>
      </c>
      <c r="U95" s="91"/>
      <c r="V95" s="92"/>
    </row>
    <row r="96" spans="2:22" ht="9" customHeight="1">
      <c r="O96" s="3"/>
      <c r="Q96" s="3"/>
      <c r="R96" s="3"/>
      <c r="S96" s="3"/>
      <c r="T96" s="3"/>
    </row>
    <row r="97" spans="2:20">
      <c r="B97" s="94" t="s">
        <v>66</v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3"/>
    </row>
    <row r="98" spans="2:20">
      <c r="E98" s="90">
        <f>C95+D95+E95</f>
        <v>11325314.98</v>
      </c>
      <c r="H98" s="90">
        <f>F95+G95+H95</f>
        <v>11984215.069999998</v>
      </c>
      <c r="K98" s="90">
        <f>I95+J95+K95</f>
        <v>8467515.6400000006</v>
      </c>
      <c r="N98" s="90">
        <f>L95+M95+N95</f>
        <v>10908008.350000001</v>
      </c>
      <c r="O98"/>
      <c r="Q98"/>
      <c r="R98" s="3"/>
      <c r="S98" s="3"/>
      <c r="T98" s="3"/>
    </row>
    <row r="99" spans="2:20" ht="1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2:20" ht="1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2:20" ht="1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2:20" ht="1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2:20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 s="3"/>
      <c r="P103"/>
      <c r="Q103" s="3"/>
      <c r="R103"/>
      <c r="S103"/>
      <c r="T103"/>
    </row>
    <row r="104" spans="2:20">
      <c r="O104" s="3"/>
      <c r="Q104" s="3"/>
      <c r="R104" s="3"/>
      <c r="S104" s="3"/>
      <c r="T104" s="3"/>
    </row>
    <row r="105" spans="2:20">
      <c r="O105" s="3"/>
      <c r="Q105" s="3"/>
      <c r="R105" s="3"/>
      <c r="S105" s="3"/>
      <c r="T105" s="3"/>
    </row>
    <row r="106" spans="2:20">
      <c r="O106" s="3"/>
      <c r="Q106" s="3"/>
      <c r="R106" s="3"/>
      <c r="S106" s="3"/>
      <c r="T106" s="3"/>
    </row>
    <row r="107" spans="2:20">
      <c r="O107" s="3"/>
      <c r="Q107" s="3"/>
      <c r="R107" s="3"/>
      <c r="S107" s="3"/>
      <c r="T107" s="3"/>
    </row>
    <row r="108" spans="2:20">
      <c r="O108" s="3"/>
      <c r="Q108" s="3"/>
      <c r="R108" s="3"/>
      <c r="S108" s="3"/>
      <c r="T108" s="3"/>
    </row>
    <row r="109" spans="2:20">
      <c r="O109" s="3"/>
      <c r="Q109" s="3"/>
      <c r="R109" s="3"/>
      <c r="S109" s="3"/>
      <c r="T109" s="3"/>
    </row>
    <row r="110" spans="2:20">
      <c r="O110" s="3"/>
      <c r="Q110" s="3"/>
      <c r="R110" s="3"/>
      <c r="S110" s="3"/>
      <c r="T110" s="3"/>
    </row>
    <row r="111" spans="2:20">
      <c r="O111" s="3"/>
      <c r="Q111" s="3"/>
      <c r="R111" s="3"/>
      <c r="S111" s="3"/>
      <c r="T111" s="3"/>
    </row>
    <row r="112" spans="2:20">
      <c r="O112" s="3"/>
      <c r="Q112" s="3"/>
      <c r="R112" s="3"/>
      <c r="S112" s="3"/>
      <c r="T112" s="3"/>
    </row>
    <row r="113" spans="2:20">
      <c r="O113" s="3"/>
      <c r="Q113" s="3"/>
      <c r="R113" s="3"/>
      <c r="S113" s="3"/>
      <c r="T113" s="3"/>
    </row>
    <row r="114" spans="2:20">
      <c r="O114" s="3"/>
      <c r="Q114" s="3"/>
      <c r="R114" s="3"/>
      <c r="S114" s="3"/>
      <c r="T114" s="3"/>
    </row>
    <row r="115" spans="2:20">
      <c r="O115" s="3"/>
      <c r="Q115" s="3"/>
      <c r="R115" s="3"/>
      <c r="S115" s="3"/>
      <c r="T115" s="3"/>
    </row>
    <row r="116" spans="2:20">
      <c r="O116" s="3"/>
      <c r="Q116" s="3"/>
      <c r="R116" s="3"/>
      <c r="S116" s="3"/>
      <c r="T116" s="3"/>
    </row>
    <row r="117" spans="2:20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 s="3"/>
      <c r="Q117" s="3"/>
      <c r="R117" s="3"/>
      <c r="S117" s="3"/>
      <c r="T117" s="3"/>
    </row>
    <row r="118" spans="2:20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 s="3"/>
      <c r="Q118" s="3"/>
      <c r="R118" s="3"/>
      <c r="S118" s="3"/>
      <c r="T118" s="3"/>
    </row>
    <row r="119" spans="2:20">
      <c r="B119"/>
      <c r="C119"/>
      <c r="D119"/>
      <c r="E119"/>
      <c r="F119"/>
      <c r="G119"/>
      <c r="H119"/>
      <c r="I119"/>
      <c r="J119"/>
      <c r="K119"/>
      <c r="L119"/>
      <c r="M119"/>
      <c r="N119"/>
      <c r="R119" s="3"/>
      <c r="S119" s="3"/>
      <c r="T119" s="3"/>
    </row>
  </sheetData>
  <mergeCells count="7">
    <mergeCell ref="B97:S97"/>
    <mergeCell ref="B1:S1"/>
    <mergeCell ref="B2:S2"/>
    <mergeCell ref="B3:S3"/>
    <mergeCell ref="B4:O4"/>
    <mergeCell ref="B5:B6"/>
    <mergeCell ref="C5:O5"/>
  </mergeCells>
  <pageMargins left="0.51181102362204722" right="0.51181102362204722" top="0.35433070866141736" bottom="0.19685039370078741" header="0.31496062992125984" footer="0.31496062992125984"/>
  <pageSetup scale="45" orientation="landscape" r:id="rId1"/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U76"/>
  <sheetViews>
    <sheetView view="pageBreakPreview" topLeftCell="C14" zoomScaleNormal="100" zoomScaleSheetLayoutView="100" workbookViewId="0">
      <selection activeCell="U23" sqref="U23"/>
    </sheetView>
  </sheetViews>
  <sheetFormatPr defaultRowHeight="15"/>
  <cols>
    <col min="1" max="1" width="3.28515625" customWidth="1"/>
    <col min="2" max="2" width="31.5703125" customWidth="1"/>
    <col min="3" max="3" width="12.140625" customWidth="1"/>
    <col min="4" max="5" width="12.85546875" customWidth="1"/>
    <col min="6" max="6" width="13.42578125" customWidth="1"/>
    <col min="7" max="7" width="13" customWidth="1"/>
    <col min="8" max="8" width="13.42578125" customWidth="1"/>
    <col min="9" max="14" width="13" customWidth="1"/>
    <col min="15" max="15" width="14.85546875" customWidth="1"/>
    <col min="16" max="16" width="4.42578125" customWidth="1"/>
    <col min="17" max="17" width="12.5703125" customWidth="1"/>
    <col min="18" max="18" width="12.85546875" customWidth="1"/>
    <col min="19" max="20" width="12.5703125" customWidth="1"/>
    <col min="21" max="21" width="13.5703125" bestFit="1" customWidth="1"/>
  </cols>
  <sheetData>
    <row r="1" spans="2:21" ht="29.25" customHeight="1">
      <c r="B1" s="105" t="s">
        <v>67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2:21" ht="26.25">
      <c r="B2" s="96" t="s">
        <v>184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2:21" ht="21">
      <c r="B3" s="106" t="s">
        <v>108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39"/>
    </row>
    <row r="4" spans="2:21" ht="13.5" customHeight="1"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40"/>
    </row>
    <row r="5" spans="2:21" ht="15.75" thickBot="1"/>
    <row r="6" spans="2:21" ht="22.5" customHeight="1">
      <c r="B6" s="99" t="s">
        <v>0</v>
      </c>
      <c r="C6" s="101" t="s">
        <v>181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P6" s="3"/>
      <c r="Q6" s="4"/>
      <c r="R6" s="5"/>
      <c r="S6" s="5"/>
      <c r="T6" s="6"/>
    </row>
    <row r="7" spans="2:21" ht="22.5" customHeight="1" thickBot="1">
      <c r="B7" s="100"/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7" t="s">
        <v>9</v>
      </c>
      <c r="L7" s="7" t="s">
        <v>10</v>
      </c>
      <c r="M7" s="7" t="s">
        <v>11</v>
      </c>
      <c r="N7" s="7" t="s">
        <v>12</v>
      </c>
      <c r="O7" s="8" t="s">
        <v>13</v>
      </c>
      <c r="P7" s="3"/>
      <c r="Q7" s="9" t="s">
        <v>14</v>
      </c>
      <c r="R7" s="7" t="s">
        <v>15</v>
      </c>
      <c r="S7" s="7" t="s">
        <v>16</v>
      </c>
      <c r="T7" s="8" t="s">
        <v>17</v>
      </c>
    </row>
    <row r="8" spans="2:21" ht="22.5" customHeight="1">
      <c r="B8" s="10" t="s">
        <v>68</v>
      </c>
      <c r="C8" s="121">
        <f t="shared" ref="C8:N8" si="0">C9+C12+C13+C14+C15</f>
        <v>305700</v>
      </c>
      <c r="D8" s="41">
        <f t="shared" si="0"/>
        <v>799192.02</v>
      </c>
      <c r="E8" s="41">
        <f t="shared" si="0"/>
        <v>692072.5</v>
      </c>
      <c r="F8" s="41">
        <f t="shared" si="0"/>
        <v>323888.96999999997</v>
      </c>
      <c r="G8" s="41">
        <f t="shared" si="0"/>
        <v>356026</v>
      </c>
      <c r="H8" s="41">
        <f t="shared" si="0"/>
        <v>320863</v>
      </c>
      <c r="I8" s="41">
        <f t="shared" si="0"/>
        <v>743593.5</v>
      </c>
      <c r="J8" s="41">
        <f t="shared" si="0"/>
        <v>384504</v>
      </c>
      <c r="K8" s="41">
        <f t="shared" si="0"/>
        <v>325645.5</v>
      </c>
      <c r="L8" s="41">
        <f t="shared" si="0"/>
        <v>330227</v>
      </c>
      <c r="M8" s="41">
        <f t="shared" si="0"/>
        <v>326591</v>
      </c>
      <c r="N8" s="41">
        <f t="shared" si="0"/>
        <v>354288</v>
      </c>
      <c r="O8" s="12">
        <f>C8+D8+E8+F8+G8+H8+I8+J8+K8+L8+M8+N8</f>
        <v>5262591.49</v>
      </c>
      <c r="P8" s="3"/>
      <c r="Q8" s="122">
        <f>C8+D8+E8</f>
        <v>1796964.52</v>
      </c>
      <c r="R8" s="123">
        <f>F8+G8+H8</f>
        <v>1000777.97</v>
      </c>
      <c r="S8" s="123">
        <f>I8+J8+K8</f>
        <v>1453743</v>
      </c>
      <c r="T8" s="125">
        <f>L8+M8+N8</f>
        <v>1011106</v>
      </c>
      <c r="U8" s="124">
        <f>Q8+R8+S8+T8</f>
        <v>5262591.49</v>
      </c>
    </row>
    <row r="9" spans="2:21" ht="22.5" customHeight="1">
      <c r="B9" s="42" t="s">
        <v>69</v>
      </c>
      <c r="C9" s="43">
        <f>C10+C11</f>
        <v>0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2">
        <f t="shared" ref="O9:O72" si="1">C9+D9+E9+F9+G9+H9+I9+J9+K9+L9+M9+N9</f>
        <v>0</v>
      </c>
      <c r="P9" s="3"/>
      <c r="Q9" s="122">
        <f t="shared" ref="Q9:Q73" si="2">C9+D9+E9</f>
        <v>0</v>
      </c>
      <c r="R9" s="123">
        <f t="shared" ref="R9:R73" si="3">F9+G9+H9</f>
        <v>0</v>
      </c>
      <c r="S9" s="123">
        <f t="shared" ref="S9:S72" si="4">I9+J9+K9</f>
        <v>0</v>
      </c>
      <c r="T9" s="125">
        <f t="shared" ref="T9:T72" si="5">L9+M9+N9</f>
        <v>0</v>
      </c>
      <c r="U9" s="124">
        <f t="shared" ref="U9:U72" si="6">Q9+R9+S9+T9</f>
        <v>0</v>
      </c>
    </row>
    <row r="10" spans="2:21" ht="22.5" customHeight="1">
      <c r="B10" s="18" t="s">
        <v>70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12">
        <f t="shared" si="1"/>
        <v>0</v>
      </c>
      <c r="P10" s="3"/>
      <c r="Q10" s="122">
        <f t="shared" si="2"/>
        <v>0</v>
      </c>
      <c r="R10" s="123">
        <f t="shared" si="3"/>
        <v>0</v>
      </c>
      <c r="S10" s="123">
        <f t="shared" si="4"/>
        <v>0</v>
      </c>
      <c r="T10" s="125">
        <f t="shared" si="5"/>
        <v>0</v>
      </c>
      <c r="U10" s="124">
        <f t="shared" si="6"/>
        <v>0</v>
      </c>
    </row>
    <row r="11" spans="2:21" ht="22.5" customHeight="1">
      <c r="B11" s="18" t="s">
        <v>71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12">
        <f t="shared" si="1"/>
        <v>0</v>
      </c>
      <c r="P11" s="3"/>
      <c r="Q11" s="122">
        <f t="shared" si="2"/>
        <v>0</v>
      </c>
      <c r="R11" s="123">
        <f t="shared" si="3"/>
        <v>0</v>
      </c>
      <c r="S11" s="123">
        <f t="shared" si="4"/>
        <v>0</v>
      </c>
      <c r="T11" s="125">
        <f t="shared" si="5"/>
        <v>0</v>
      </c>
      <c r="U11" s="124">
        <f t="shared" si="6"/>
        <v>0</v>
      </c>
    </row>
    <row r="12" spans="2:21" ht="22.5" customHeight="1">
      <c r="B12" s="18" t="s">
        <v>72</v>
      </c>
      <c r="C12" s="44"/>
      <c r="D12" s="44"/>
      <c r="E12" s="44"/>
      <c r="F12" s="44"/>
      <c r="G12" s="44">
        <v>33435</v>
      </c>
      <c r="H12" s="44"/>
      <c r="I12" s="44"/>
      <c r="J12" s="44"/>
      <c r="K12" s="44"/>
      <c r="L12" s="44"/>
      <c r="M12" s="44"/>
      <c r="N12" s="44"/>
      <c r="O12" s="12">
        <f t="shared" si="1"/>
        <v>33435</v>
      </c>
      <c r="P12" s="3"/>
      <c r="Q12" s="122">
        <f t="shared" si="2"/>
        <v>0</v>
      </c>
      <c r="R12" s="123">
        <f t="shared" si="3"/>
        <v>33435</v>
      </c>
      <c r="S12" s="123">
        <f t="shared" si="4"/>
        <v>0</v>
      </c>
      <c r="T12" s="125">
        <f t="shared" si="5"/>
        <v>0</v>
      </c>
      <c r="U12" s="124">
        <f t="shared" si="6"/>
        <v>33435</v>
      </c>
    </row>
    <row r="13" spans="2:21" ht="22.5" customHeight="1">
      <c r="B13" s="18" t="s">
        <v>134</v>
      </c>
      <c r="C13" s="44"/>
      <c r="D13" s="44"/>
      <c r="E13" s="44"/>
      <c r="F13" s="44"/>
      <c r="G13" s="44"/>
      <c r="H13" s="44"/>
      <c r="I13" s="44">
        <v>400000</v>
      </c>
      <c r="J13" s="44"/>
      <c r="K13" s="44"/>
      <c r="L13" s="44"/>
      <c r="M13" s="44"/>
      <c r="N13" s="44"/>
      <c r="O13" s="12">
        <f t="shared" si="1"/>
        <v>400000</v>
      </c>
      <c r="P13" s="3"/>
      <c r="Q13" s="122">
        <f t="shared" si="2"/>
        <v>0</v>
      </c>
      <c r="R13" s="123">
        <f t="shared" si="3"/>
        <v>0</v>
      </c>
      <c r="S13" s="123">
        <f t="shared" si="4"/>
        <v>400000</v>
      </c>
      <c r="T13" s="125">
        <f t="shared" si="5"/>
        <v>0</v>
      </c>
      <c r="U13" s="124">
        <f t="shared" si="6"/>
        <v>400000</v>
      </c>
    </row>
    <row r="14" spans="2:21" ht="22.5" customHeight="1">
      <c r="B14" s="18" t="s">
        <v>73</v>
      </c>
      <c r="C14" s="44"/>
      <c r="D14" s="44"/>
      <c r="E14" s="44"/>
      <c r="F14" s="44"/>
      <c r="G14" s="44"/>
      <c r="H14" s="44"/>
      <c r="I14" s="44">
        <v>16262</v>
      </c>
      <c r="J14" s="44">
        <v>62877</v>
      </c>
      <c r="K14" s="44"/>
      <c r="L14" s="44">
        <v>5000</v>
      </c>
      <c r="M14" s="44"/>
      <c r="N14" s="44"/>
      <c r="O14" s="12">
        <f>C14+D14+E14+F14+G14+H14+I14+J14+K14+L14+M14+N14</f>
        <v>84139</v>
      </c>
      <c r="P14" s="3"/>
      <c r="Q14" s="122">
        <f t="shared" si="2"/>
        <v>0</v>
      </c>
      <c r="R14" s="123">
        <f t="shared" si="3"/>
        <v>0</v>
      </c>
      <c r="S14" s="123">
        <f t="shared" si="4"/>
        <v>79139</v>
      </c>
      <c r="T14" s="125">
        <f t="shared" si="5"/>
        <v>5000</v>
      </c>
      <c r="U14" s="124">
        <f t="shared" si="6"/>
        <v>84139</v>
      </c>
    </row>
    <row r="15" spans="2:21" ht="22.5" customHeight="1">
      <c r="B15" s="18" t="s">
        <v>74</v>
      </c>
      <c r="C15" s="44">
        <f>C16+C17+C19+C21+C22</f>
        <v>305700</v>
      </c>
      <c r="D15" s="44">
        <f>D16+D17+D18+D19+D20+D21+D22</f>
        <v>799192.02</v>
      </c>
      <c r="E15" s="44">
        <f>E16+E17+E18+E19+E20+E21+E22</f>
        <v>692072.5</v>
      </c>
      <c r="F15" s="44">
        <f>F16+F17+F18+F19+F20+F21+F22</f>
        <v>323888.96999999997</v>
      </c>
      <c r="G15" s="44">
        <f>G16+G17+G18+G19+G20+G21+G22</f>
        <v>322591</v>
      </c>
      <c r="H15" s="44">
        <f>H16+H17+H18+H19+H20+H21+H22</f>
        <v>320863</v>
      </c>
      <c r="I15" s="44">
        <f t="shared" ref="I15:N15" si="7">I16+I17+I18+I19+I20+I21+I22</f>
        <v>327331.5</v>
      </c>
      <c r="J15" s="44">
        <f t="shared" si="7"/>
        <v>321627</v>
      </c>
      <c r="K15" s="44">
        <f t="shared" si="7"/>
        <v>325645.5</v>
      </c>
      <c r="L15" s="44">
        <f t="shared" si="7"/>
        <v>325227</v>
      </c>
      <c r="M15" s="44">
        <f t="shared" si="7"/>
        <v>326591</v>
      </c>
      <c r="N15" s="44">
        <f t="shared" si="7"/>
        <v>354288</v>
      </c>
      <c r="O15" s="12">
        <f t="shared" si="1"/>
        <v>4745017.49</v>
      </c>
      <c r="P15" s="3"/>
      <c r="Q15" s="122">
        <f t="shared" si="2"/>
        <v>1796964.52</v>
      </c>
      <c r="R15" s="123">
        <f t="shared" si="3"/>
        <v>967342.97</v>
      </c>
      <c r="S15" s="123">
        <f t="shared" si="4"/>
        <v>974604</v>
      </c>
      <c r="T15" s="125">
        <f t="shared" si="5"/>
        <v>1006106</v>
      </c>
      <c r="U15" s="124">
        <f t="shared" si="6"/>
        <v>4745017.49</v>
      </c>
    </row>
    <row r="16" spans="2:21" ht="22.5" customHeight="1">
      <c r="B16" s="18" t="s">
        <v>130</v>
      </c>
      <c r="C16" s="44">
        <v>305700</v>
      </c>
      <c r="D16" s="44">
        <v>307200</v>
      </c>
      <c r="E16" s="44">
        <v>307900</v>
      </c>
      <c r="F16" s="44">
        <v>302800</v>
      </c>
      <c r="G16" s="44">
        <v>306000</v>
      </c>
      <c r="H16" s="44">
        <v>304200</v>
      </c>
      <c r="I16" s="44">
        <v>306500</v>
      </c>
      <c r="J16" s="44">
        <v>304300</v>
      </c>
      <c r="K16" s="44">
        <v>303700</v>
      </c>
      <c r="L16" s="44">
        <v>307900</v>
      </c>
      <c r="M16" s="44">
        <v>306600</v>
      </c>
      <c r="N16" s="44">
        <v>308400</v>
      </c>
      <c r="O16" s="12">
        <f t="shared" si="1"/>
        <v>3671200</v>
      </c>
      <c r="P16" s="3"/>
      <c r="Q16" s="122">
        <f>C16+D16+E16</f>
        <v>920800</v>
      </c>
      <c r="R16" s="123">
        <f t="shared" si="3"/>
        <v>913000</v>
      </c>
      <c r="S16" s="123">
        <f t="shared" si="4"/>
        <v>914500</v>
      </c>
      <c r="T16" s="125">
        <f t="shared" si="5"/>
        <v>922900</v>
      </c>
      <c r="U16" s="124">
        <f t="shared" si="6"/>
        <v>3671200</v>
      </c>
    </row>
    <row r="17" spans="2:21" ht="22.5" customHeight="1">
      <c r="B17" s="64" t="s">
        <v>131</v>
      </c>
      <c r="C17" s="44"/>
      <c r="D17" s="44">
        <v>439640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12">
        <f t="shared" si="1"/>
        <v>439640</v>
      </c>
      <c r="P17" s="3"/>
      <c r="Q17" s="122">
        <f t="shared" si="2"/>
        <v>439640</v>
      </c>
      <c r="R17" s="123">
        <f t="shared" si="3"/>
        <v>0</v>
      </c>
      <c r="S17" s="123">
        <f t="shared" si="4"/>
        <v>0</v>
      </c>
      <c r="T17" s="125">
        <f t="shared" si="5"/>
        <v>0</v>
      </c>
      <c r="U17" s="124">
        <f t="shared" si="6"/>
        <v>439640</v>
      </c>
    </row>
    <row r="18" spans="2:21" ht="22.5" customHeight="1">
      <c r="B18" s="64" t="s">
        <v>154</v>
      </c>
      <c r="C18" s="44"/>
      <c r="D18" s="44"/>
      <c r="E18" s="44">
        <v>367970</v>
      </c>
      <c r="F18" s="44"/>
      <c r="G18" s="44"/>
      <c r="H18" s="44"/>
      <c r="I18" s="44"/>
      <c r="J18" s="44"/>
      <c r="K18" s="44"/>
      <c r="L18" s="44"/>
      <c r="M18" s="44"/>
      <c r="N18" s="44"/>
      <c r="O18" s="12">
        <f t="shared" si="1"/>
        <v>367970</v>
      </c>
      <c r="P18" s="3"/>
      <c r="Q18" s="122">
        <f t="shared" si="2"/>
        <v>367970</v>
      </c>
      <c r="R18" s="123">
        <f t="shared" si="3"/>
        <v>0</v>
      </c>
      <c r="S18" s="123">
        <f t="shared" si="4"/>
        <v>0</v>
      </c>
      <c r="T18" s="125">
        <f t="shared" si="5"/>
        <v>0</v>
      </c>
      <c r="U18" s="124">
        <f t="shared" si="6"/>
        <v>367970</v>
      </c>
    </row>
    <row r="19" spans="2:21" ht="22.5" customHeight="1">
      <c r="B19" s="64" t="s">
        <v>155</v>
      </c>
      <c r="C19" s="44"/>
      <c r="D19" s="44">
        <v>14913</v>
      </c>
      <c r="E19" s="44">
        <v>14663</v>
      </c>
      <c r="F19" s="44">
        <v>14413</v>
      </c>
      <c r="G19" s="44">
        <v>16591</v>
      </c>
      <c r="H19" s="44">
        <v>16663</v>
      </c>
      <c r="I19" s="44">
        <v>16213</v>
      </c>
      <c r="J19" s="44">
        <v>17327</v>
      </c>
      <c r="K19" s="44">
        <v>17327</v>
      </c>
      <c r="L19" s="44">
        <v>17327</v>
      </c>
      <c r="M19" s="44">
        <v>19991</v>
      </c>
      <c r="N19" s="44">
        <v>39982</v>
      </c>
      <c r="O19" s="12">
        <f t="shared" si="1"/>
        <v>205410</v>
      </c>
      <c r="P19" s="3"/>
      <c r="Q19" s="122">
        <f t="shared" si="2"/>
        <v>29576</v>
      </c>
      <c r="R19" s="123">
        <f t="shared" si="3"/>
        <v>47667</v>
      </c>
      <c r="S19" s="123">
        <f t="shared" si="4"/>
        <v>50867</v>
      </c>
      <c r="T19" s="125">
        <f t="shared" si="5"/>
        <v>77300</v>
      </c>
      <c r="U19" s="124">
        <f t="shared" si="6"/>
        <v>205410</v>
      </c>
    </row>
    <row r="20" spans="2:21" ht="22.5" customHeight="1">
      <c r="B20" s="64" t="s">
        <v>159</v>
      </c>
      <c r="C20" s="44"/>
      <c r="D20" s="44"/>
      <c r="E20" s="44"/>
      <c r="F20" s="44">
        <v>6675.97</v>
      </c>
      <c r="G20" s="44"/>
      <c r="H20" s="44"/>
      <c r="I20" s="44"/>
      <c r="J20" s="44"/>
      <c r="K20" s="44"/>
      <c r="L20" s="44"/>
      <c r="M20" s="44"/>
      <c r="N20" s="44"/>
      <c r="O20" s="12"/>
      <c r="P20" s="3"/>
      <c r="Q20" s="122">
        <f t="shared" si="2"/>
        <v>0</v>
      </c>
      <c r="R20" s="123">
        <f t="shared" si="3"/>
        <v>6675.97</v>
      </c>
      <c r="S20" s="123">
        <f t="shared" si="4"/>
        <v>0</v>
      </c>
      <c r="T20" s="125">
        <f t="shared" si="5"/>
        <v>0</v>
      </c>
      <c r="U20" s="124">
        <f t="shared" si="6"/>
        <v>6675.97</v>
      </c>
    </row>
    <row r="21" spans="2:21" ht="22.5" customHeight="1">
      <c r="B21" s="64" t="s">
        <v>160</v>
      </c>
      <c r="C21" s="44"/>
      <c r="D21" s="44">
        <v>35899.519999999997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12">
        <f t="shared" si="1"/>
        <v>35899.519999999997</v>
      </c>
      <c r="P21" s="3"/>
      <c r="Q21" s="122">
        <f t="shared" si="2"/>
        <v>35899.519999999997</v>
      </c>
      <c r="R21" s="123">
        <f t="shared" si="3"/>
        <v>0</v>
      </c>
      <c r="S21" s="123">
        <f t="shared" si="4"/>
        <v>0</v>
      </c>
      <c r="T21" s="125">
        <f t="shared" si="5"/>
        <v>0</v>
      </c>
      <c r="U21" s="124">
        <f t="shared" si="6"/>
        <v>35899.519999999997</v>
      </c>
    </row>
    <row r="22" spans="2:21" ht="22.5" customHeight="1">
      <c r="B22" s="64" t="s">
        <v>161</v>
      </c>
      <c r="C22" s="44"/>
      <c r="D22" s="44">
        <v>1539.5</v>
      </c>
      <c r="E22" s="44">
        <v>1539.5</v>
      </c>
      <c r="F22" s="44"/>
      <c r="G22" s="44"/>
      <c r="H22" s="44"/>
      <c r="I22" s="44">
        <v>4618.5</v>
      </c>
      <c r="J22" s="44"/>
      <c r="K22" s="44">
        <v>4618.5</v>
      </c>
      <c r="L22" s="44"/>
      <c r="M22" s="44"/>
      <c r="N22" s="44">
        <v>5906</v>
      </c>
      <c r="O22" s="12">
        <f t="shared" si="1"/>
        <v>18222</v>
      </c>
      <c r="P22" s="3"/>
      <c r="Q22" s="122">
        <f t="shared" si="2"/>
        <v>3079</v>
      </c>
      <c r="R22" s="123">
        <f t="shared" si="3"/>
        <v>0</v>
      </c>
      <c r="S22" s="123">
        <f t="shared" si="4"/>
        <v>9237</v>
      </c>
      <c r="T22" s="125">
        <f t="shared" si="5"/>
        <v>5906</v>
      </c>
      <c r="U22" s="124">
        <f t="shared" si="6"/>
        <v>18222</v>
      </c>
    </row>
    <row r="23" spans="2:21" ht="22.5" customHeight="1">
      <c r="B23" s="14" t="s">
        <v>75</v>
      </c>
      <c r="C23" s="114">
        <f t="shared" ref="C23:N23" si="8">C24+C25+C26+C27+C28+C29+C30+C31+C32</f>
        <v>1493339.12</v>
      </c>
      <c r="D23" s="114">
        <f t="shared" si="8"/>
        <v>1881124.45</v>
      </c>
      <c r="E23" s="114">
        <f t="shared" si="8"/>
        <v>2159921.84</v>
      </c>
      <c r="F23" s="114">
        <f t="shared" si="8"/>
        <v>1563432.15</v>
      </c>
      <c r="G23" s="114">
        <f t="shared" si="8"/>
        <v>1552986.49</v>
      </c>
      <c r="H23" s="114">
        <f t="shared" si="8"/>
        <v>1566104.91</v>
      </c>
      <c r="I23" s="114">
        <f t="shared" si="8"/>
        <v>2248231.3600000003</v>
      </c>
      <c r="J23" s="114">
        <f t="shared" si="8"/>
        <v>3789941.25</v>
      </c>
      <c r="K23" s="114">
        <f t="shared" si="8"/>
        <v>1614586.84</v>
      </c>
      <c r="L23" s="114">
        <f t="shared" si="8"/>
        <v>2169251.16</v>
      </c>
      <c r="M23" s="114">
        <f t="shared" si="8"/>
        <v>3391305.1100000003</v>
      </c>
      <c r="N23" s="114">
        <f t="shared" si="8"/>
        <v>3810442.79</v>
      </c>
      <c r="O23" s="82">
        <f t="shared" si="1"/>
        <v>27240667.469999999</v>
      </c>
      <c r="P23" s="3"/>
      <c r="Q23" s="122">
        <f t="shared" si="2"/>
        <v>5534385.4100000001</v>
      </c>
      <c r="R23" s="123">
        <f t="shared" si="3"/>
        <v>4682523.55</v>
      </c>
      <c r="S23" s="123">
        <f t="shared" si="4"/>
        <v>7652759.4500000002</v>
      </c>
      <c r="T23" s="125">
        <f t="shared" si="5"/>
        <v>9370999.0600000005</v>
      </c>
      <c r="U23" s="124">
        <f t="shared" si="6"/>
        <v>27240667.469999999</v>
      </c>
    </row>
    <row r="24" spans="2:21" ht="22.5" customHeight="1">
      <c r="B24" s="18" t="s">
        <v>76</v>
      </c>
      <c r="C24" s="44">
        <v>541200</v>
      </c>
      <c r="D24" s="44">
        <v>573490</v>
      </c>
      <c r="E24" s="44">
        <v>573490</v>
      </c>
      <c r="F24" s="44">
        <v>541200</v>
      </c>
      <c r="G24" s="44">
        <v>541200</v>
      </c>
      <c r="H24" s="44">
        <v>541200</v>
      </c>
      <c r="I24" s="44">
        <v>642578</v>
      </c>
      <c r="J24" s="44">
        <v>550860</v>
      </c>
      <c r="K24" s="44">
        <v>665910</v>
      </c>
      <c r="L24" s="44">
        <v>557420</v>
      </c>
      <c r="M24" s="44">
        <v>557420</v>
      </c>
      <c r="N24" s="44">
        <v>681540</v>
      </c>
      <c r="O24" s="12">
        <f t="shared" si="1"/>
        <v>6967508</v>
      </c>
      <c r="P24" s="3"/>
      <c r="Q24" s="122">
        <f t="shared" si="2"/>
        <v>1688180</v>
      </c>
      <c r="R24" s="123">
        <f t="shared" si="3"/>
        <v>1623600</v>
      </c>
      <c r="S24" s="123">
        <f t="shared" si="4"/>
        <v>1859348</v>
      </c>
      <c r="T24" s="125">
        <f t="shared" si="5"/>
        <v>1796380</v>
      </c>
      <c r="U24" s="124">
        <f t="shared" si="6"/>
        <v>6967508</v>
      </c>
    </row>
    <row r="25" spans="2:21" ht="22.5" customHeight="1">
      <c r="B25" s="18" t="s">
        <v>77</v>
      </c>
      <c r="C25" s="44">
        <v>72110</v>
      </c>
      <c r="D25" s="44">
        <v>72110</v>
      </c>
      <c r="E25" s="44">
        <v>72110</v>
      </c>
      <c r="F25" s="44">
        <v>72110</v>
      </c>
      <c r="G25" s="44">
        <v>72110</v>
      </c>
      <c r="H25" s="44">
        <v>72110</v>
      </c>
      <c r="I25" s="44">
        <v>72110</v>
      </c>
      <c r="J25" s="44">
        <v>72110</v>
      </c>
      <c r="K25" s="44">
        <v>76760</v>
      </c>
      <c r="L25" s="44">
        <v>73660</v>
      </c>
      <c r="M25" s="44">
        <v>73660</v>
      </c>
      <c r="N25" s="44">
        <v>73660</v>
      </c>
      <c r="O25" s="12">
        <f t="shared" si="1"/>
        <v>874620</v>
      </c>
      <c r="P25" s="3"/>
      <c r="Q25" s="122">
        <f t="shared" si="2"/>
        <v>216330</v>
      </c>
      <c r="R25" s="123">
        <f t="shared" si="3"/>
        <v>216330</v>
      </c>
      <c r="S25" s="123">
        <f t="shared" si="4"/>
        <v>220980</v>
      </c>
      <c r="T25" s="125">
        <f t="shared" si="5"/>
        <v>220980</v>
      </c>
      <c r="U25" s="124">
        <f t="shared" si="6"/>
        <v>874620</v>
      </c>
    </row>
    <row r="26" spans="2:21" ht="22.5" customHeight="1">
      <c r="B26" s="18" t="s">
        <v>78</v>
      </c>
      <c r="C26" s="44">
        <v>310525</v>
      </c>
      <c r="D26" s="44">
        <v>305524</v>
      </c>
      <c r="E26" s="44">
        <v>302025</v>
      </c>
      <c r="F26" s="44">
        <v>344073</v>
      </c>
      <c r="G26" s="44">
        <v>345525</v>
      </c>
      <c r="H26" s="44">
        <v>336524</v>
      </c>
      <c r="I26" s="44">
        <v>358810</v>
      </c>
      <c r="J26" s="44">
        <v>358810</v>
      </c>
      <c r="K26" s="44">
        <v>358810</v>
      </c>
      <c r="L26" s="44">
        <v>412095</v>
      </c>
      <c r="M26" s="44">
        <v>412095</v>
      </c>
      <c r="N26" s="44">
        <v>412095</v>
      </c>
      <c r="O26" s="12">
        <f t="shared" si="1"/>
        <v>4256911</v>
      </c>
      <c r="P26" s="3"/>
      <c r="Q26" s="122">
        <f t="shared" si="2"/>
        <v>918074</v>
      </c>
      <c r="R26" s="123">
        <f t="shared" si="3"/>
        <v>1026122</v>
      </c>
      <c r="S26" s="123">
        <f t="shared" si="4"/>
        <v>1076430</v>
      </c>
      <c r="T26" s="125">
        <f t="shared" si="5"/>
        <v>1236285</v>
      </c>
      <c r="U26" s="124">
        <f t="shared" si="6"/>
        <v>4256911</v>
      </c>
    </row>
    <row r="27" spans="2:21" ht="22.5" customHeight="1">
      <c r="B27" s="18" t="s">
        <v>79</v>
      </c>
      <c r="C27" s="44">
        <v>2800</v>
      </c>
      <c r="D27" s="44">
        <v>2750</v>
      </c>
      <c r="E27" s="44"/>
      <c r="F27" s="44">
        <v>16800</v>
      </c>
      <c r="G27" s="44"/>
      <c r="H27" s="44"/>
      <c r="I27" s="44">
        <v>-16800</v>
      </c>
      <c r="J27" s="44">
        <v>5500</v>
      </c>
      <c r="K27" s="44">
        <v>2500</v>
      </c>
      <c r="L27" s="44"/>
      <c r="M27" s="44">
        <v>3150</v>
      </c>
      <c r="N27" s="44">
        <v>8120</v>
      </c>
      <c r="O27" s="12">
        <f t="shared" si="1"/>
        <v>24820</v>
      </c>
      <c r="P27" s="3"/>
      <c r="Q27" s="122">
        <f t="shared" si="2"/>
        <v>5550</v>
      </c>
      <c r="R27" s="123">
        <f t="shared" si="3"/>
        <v>16800</v>
      </c>
      <c r="S27" s="123">
        <f t="shared" si="4"/>
        <v>-8800</v>
      </c>
      <c r="T27" s="125">
        <f t="shared" si="5"/>
        <v>11270</v>
      </c>
      <c r="U27" s="124">
        <f t="shared" si="6"/>
        <v>24820</v>
      </c>
    </row>
    <row r="28" spans="2:21" ht="22.5" customHeight="1">
      <c r="B28" s="18" t="s">
        <v>80</v>
      </c>
      <c r="C28" s="44">
        <v>356639.37</v>
      </c>
      <c r="D28" s="44">
        <v>686561</v>
      </c>
      <c r="E28" s="44">
        <v>751011</v>
      </c>
      <c r="F28" s="44">
        <v>258172</v>
      </c>
      <c r="G28" s="44">
        <v>354652</v>
      </c>
      <c r="H28" s="44">
        <v>394319.77</v>
      </c>
      <c r="I28" s="44">
        <v>705458</v>
      </c>
      <c r="J28" s="44">
        <v>550461</v>
      </c>
      <c r="K28" s="44">
        <v>414773.81</v>
      </c>
      <c r="L28" s="44">
        <v>746163.72</v>
      </c>
      <c r="M28" s="44">
        <v>585465</v>
      </c>
      <c r="N28" s="115">
        <v>1474078</v>
      </c>
      <c r="O28" s="12">
        <f t="shared" si="1"/>
        <v>7277754.6699999999</v>
      </c>
      <c r="P28" s="3"/>
      <c r="Q28" s="122">
        <f t="shared" si="2"/>
        <v>1794211.37</v>
      </c>
      <c r="R28" s="123">
        <f t="shared" si="3"/>
        <v>1007143.77</v>
      </c>
      <c r="S28" s="123">
        <f t="shared" si="4"/>
        <v>1670692.81</v>
      </c>
      <c r="T28" s="125">
        <f t="shared" si="5"/>
        <v>2805706.7199999997</v>
      </c>
      <c r="U28" s="124">
        <f t="shared" si="6"/>
        <v>7277754.6699999999</v>
      </c>
    </row>
    <row r="29" spans="2:21" ht="22.5" customHeight="1">
      <c r="B29" s="18" t="s">
        <v>81</v>
      </c>
      <c r="C29" s="44">
        <v>136531</v>
      </c>
      <c r="D29" s="44">
        <v>164436</v>
      </c>
      <c r="E29" s="44">
        <v>387746</v>
      </c>
      <c r="F29" s="44">
        <v>280749.5</v>
      </c>
      <c r="G29" s="44">
        <v>225407</v>
      </c>
      <c r="H29" s="44">
        <v>155795</v>
      </c>
      <c r="I29" s="44">
        <v>426280.2</v>
      </c>
      <c r="J29" s="44">
        <v>699226</v>
      </c>
      <c r="K29" s="44">
        <v>93375</v>
      </c>
      <c r="L29" s="44">
        <v>159830.6</v>
      </c>
      <c r="M29" s="44">
        <v>200307</v>
      </c>
      <c r="N29" s="115">
        <v>1109576.6000000001</v>
      </c>
      <c r="O29" s="12">
        <f t="shared" si="1"/>
        <v>4039259.9000000004</v>
      </c>
      <c r="P29" s="3"/>
      <c r="Q29" s="122">
        <f t="shared" si="2"/>
        <v>688713</v>
      </c>
      <c r="R29" s="123">
        <f t="shared" si="3"/>
        <v>661951.5</v>
      </c>
      <c r="S29" s="123">
        <f t="shared" si="4"/>
        <v>1218881.2</v>
      </c>
      <c r="T29" s="125">
        <f t="shared" si="5"/>
        <v>1469714.2000000002</v>
      </c>
      <c r="U29" s="124">
        <f t="shared" si="6"/>
        <v>4039259.9000000004</v>
      </c>
    </row>
    <row r="30" spans="2:21" ht="22.5" customHeight="1">
      <c r="B30" s="18" t="s">
        <v>82</v>
      </c>
      <c r="C30" s="44">
        <v>73533.75</v>
      </c>
      <c r="D30" s="44">
        <v>31253.45</v>
      </c>
      <c r="E30" s="44">
        <v>68539.839999999997</v>
      </c>
      <c r="F30" s="44">
        <v>40327.65</v>
      </c>
      <c r="G30" s="44">
        <v>4092.49</v>
      </c>
      <c r="H30" s="44">
        <v>66156.14</v>
      </c>
      <c r="I30" s="44">
        <v>50795.16</v>
      </c>
      <c r="J30" s="115">
        <v>100974.25</v>
      </c>
      <c r="K30" s="44">
        <v>2458.0300000000002</v>
      </c>
      <c r="L30" s="44">
        <v>80081.84</v>
      </c>
      <c r="M30" s="44">
        <v>47208.11</v>
      </c>
      <c r="N30" s="44">
        <v>51410.92</v>
      </c>
      <c r="O30" s="12">
        <f t="shared" si="1"/>
        <v>616831.63</v>
      </c>
      <c r="P30" s="3"/>
      <c r="Q30" s="122">
        <f t="shared" si="2"/>
        <v>173327.03999999998</v>
      </c>
      <c r="R30" s="123">
        <f t="shared" si="3"/>
        <v>110576.28</v>
      </c>
      <c r="S30" s="123">
        <f t="shared" si="4"/>
        <v>154227.44</v>
      </c>
      <c r="T30" s="125">
        <f t="shared" si="5"/>
        <v>178700.87</v>
      </c>
      <c r="U30" s="124">
        <f t="shared" si="6"/>
        <v>616831.62999999989</v>
      </c>
    </row>
    <row r="31" spans="2:21" ht="22.5" customHeight="1">
      <c r="B31" s="18" t="s">
        <v>83</v>
      </c>
      <c r="C31" s="44"/>
      <c r="D31" s="44">
        <v>45000</v>
      </c>
      <c r="E31" s="44">
        <v>5000</v>
      </c>
      <c r="F31" s="44">
        <v>10000</v>
      </c>
      <c r="G31" s="44">
        <v>10000</v>
      </c>
      <c r="H31" s="44"/>
      <c r="I31" s="44">
        <v>9000</v>
      </c>
      <c r="J31" s="115">
        <v>1452000</v>
      </c>
      <c r="K31" s="44"/>
      <c r="L31" s="44">
        <v>140000</v>
      </c>
      <c r="M31" s="117">
        <v>1512000</v>
      </c>
      <c r="N31" s="44">
        <v>-37.729999999999997</v>
      </c>
      <c r="O31" s="12">
        <f t="shared" si="1"/>
        <v>3182962.27</v>
      </c>
      <c r="P31" s="3"/>
      <c r="Q31" s="122">
        <f t="shared" si="2"/>
        <v>50000</v>
      </c>
      <c r="R31" s="123">
        <f t="shared" si="3"/>
        <v>20000</v>
      </c>
      <c r="S31" s="123">
        <f t="shared" si="4"/>
        <v>1461000</v>
      </c>
      <c r="T31" s="125">
        <f t="shared" si="5"/>
        <v>1651962.27</v>
      </c>
      <c r="U31" s="124">
        <f t="shared" si="6"/>
        <v>3182962.27</v>
      </c>
    </row>
    <row r="32" spans="2:21" ht="22.5" customHeight="1">
      <c r="B32" s="18" t="s">
        <v>84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12">
        <f>C32+D32+E32+F32+G32+H32+I32+J32+K32+L32+M32+N32</f>
        <v>0</v>
      </c>
      <c r="P32" s="3"/>
      <c r="Q32" s="122">
        <f t="shared" si="2"/>
        <v>0</v>
      </c>
      <c r="R32" s="123">
        <f t="shared" si="3"/>
        <v>0</v>
      </c>
      <c r="S32" s="123">
        <f t="shared" si="4"/>
        <v>0</v>
      </c>
      <c r="T32" s="125">
        <f t="shared" si="5"/>
        <v>0</v>
      </c>
      <c r="U32" s="124">
        <f t="shared" si="6"/>
        <v>0</v>
      </c>
    </row>
    <row r="33" spans="2:21" ht="22.5" customHeight="1">
      <c r="B33" s="26" t="s">
        <v>85</v>
      </c>
      <c r="C33" s="45">
        <f t="shared" ref="C33:N33" si="9">C34+C35+C36</f>
        <v>0</v>
      </c>
      <c r="D33" s="45">
        <f t="shared" si="9"/>
        <v>157500</v>
      </c>
      <c r="E33" s="45">
        <f t="shared" si="9"/>
        <v>30500</v>
      </c>
      <c r="F33" s="45">
        <f t="shared" si="9"/>
        <v>131000</v>
      </c>
      <c r="G33" s="45">
        <f t="shared" si="9"/>
        <v>147790</v>
      </c>
      <c r="H33" s="45">
        <f t="shared" si="9"/>
        <v>160000</v>
      </c>
      <c r="I33" s="45">
        <f t="shared" si="9"/>
        <v>60000</v>
      </c>
      <c r="J33" s="45">
        <f t="shared" si="9"/>
        <v>0</v>
      </c>
      <c r="K33" s="45">
        <f t="shared" si="9"/>
        <v>0</v>
      </c>
      <c r="L33" s="45">
        <f t="shared" si="9"/>
        <v>0</v>
      </c>
      <c r="M33" s="45">
        <f t="shared" si="9"/>
        <v>566000</v>
      </c>
      <c r="N33" s="120">
        <f t="shared" si="9"/>
        <v>2428200</v>
      </c>
      <c r="O33" s="12">
        <f t="shared" si="1"/>
        <v>3680990</v>
      </c>
      <c r="P33" s="3"/>
      <c r="Q33" s="122">
        <f t="shared" si="2"/>
        <v>188000</v>
      </c>
      <c r="R33" s="123">
        <f t="shared" si="3"/>
        <v>438790</v>
      </c>
      <c r="S33" s="123">
        <f t="shared" si="4"/>
        <v>60000</v>
      </c>
      <c r="T33" s="125">
        <f t="shared" si="5"/>
        <v>2994200</v>
      </c>
      <c r="U33" s="124">
        <f t="shared" si="6"/>
        <v>3680990</v>
      </c>
    </row>
    <row r="34" spans="2:21" ht="22.5" customHeight="1">
      <c r="B34" s="18" t="s">
        <v>86</v>
      </c>
      <c r="C34" s="44"/>
      <c r="D34" s="44">
        <v>157500</v>
      </c>
      <c r="E34" s="44">
        <v>30500</v>
      </c>
      <c r="F34" s="44">
        <v>131000</v>
      </c>
      <c r="G34" s="44">
        <v>147790</v>
      </c>
      <c r="H34" s="44">
        <v>160000</v>
      </c>
      <c r="I34" s="44">
        <v>60000</v>
      </c>
      <c r="J34" s="44"/>
      <c r="K34" s="44"/>
      <c r="L34" s="44"/>
      <c r="M34" s="44">
        <v>129000</v>
      </c>
      <c r="N34" s="115">
        <v>118600</v>
      </c>
      <c r="O34" s="12">
        <f t="shared" si="1"/>
        <v>934390</v>
      </c>
      <c r="P34" s="3"/>
      <c r="Q34" s="122">
        <f t="shared" si="2"/>
        <v>188000</v>
      </c>
      <c r="R34" s="123">
        <f t="shared" si="3"/>
        <v>438790</v>
      </c>
      <c r="S34" s="123">
        <f t="shared" si="4"/>
        <v>60000</v>
      </c>
      <c r="T34" s="125">
        <f t="shared" si="5"/>
        <v>247600</v>
      </c>
      <c r="U34" s="124">
        <f t="shared" si="6"/>
        <v>934390</v>
      </c>
    </row>
    <row r="35" spans="2:21" ht="22.5" customHeight="1">
      <c r="B35" s="18" t="s">
        <v>87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>
        <v>437000</v>
      </c>
      <c r="N35" s="115">
        <v>2309600</v>
      </c>
      <c r="O35" s="12">
        <f t="shared" si="1"/>
        <v>2746600</v>
      </c>
      <c r="P35" s="3"/>
      <c r="Q35" s="122">
        <f t="shared" si="2"/>
        <v>0</v>
      </c>
      <c r="R35" s="123">
        <f>F35+G35+H35</f>
        <v>0</v>
      </c>
      <c r="S35" s="123">
        <f>I35+J35+K35</f>
        <v>0</v>
      </c>
      <c r="T35" s="125">
        <f t="shared" si="5"/>
        <v>2746600</v>
      </c>
      <c r="U35" s="124">
        <f t="shared" si="6"/>
        <v>2746600</v>
      </c>
    </row>
    <row r="36" spans="2:21" ht="22.5" customHeight="1">
      <c r="B36" s="18" t="s">
        <v>88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12">
        <f t="shared" si="1"/>
        <v>0</v>
      </c>
      <c r="P36" s="3"/>
      <c r="Q36" s="122">
        <f t="shared" si="2"/>
        <v>0</v>
      </c>
      <c r="R36" s="123">
        <f t="shared" si="3"/>
        <v>0</v>
      </c>
      <c r="S36" s="123">
        <f t="shared" si="4"/>
        <v>0</v>
      </c>
      <c r="T36" s="125">
        <f t="shared" si="5"/>
        <v>0</v>
      </c>
      <c r="U36" s="124">
        <f t="shared" si="6"/>
        <v>0</v>
      </c>
    </row>
    <row r="37" spans="2:21" ht="22.5" customHeight="1">
      <c r="B37" s="26" t="s">
        <v>89</v>
      </c>
      <c r="C37" s="46">
        <f>C38+C39</f>
        <v>0</v>
      </c>
      <c r="D37" s="46"/>
      <c r="E37" s="46">
        <f>E38+E39</f>
        <v>453895.24</v>
      </c>
      <c r="F37" s="46">
        <f t="shared" ref="F37:N37" si="10">F38+F39</f>
        <v>0</v>
      </c>
      <c r="G37" s="46">
        <f t="shared" si="10"/>
        <v>0</v>
      </c>
      <c r="H37" s="46">
        <f t="shared" si="10"/>
        <v>0</v>
      </c>
      <c r="I37" s="46">
        <f t="shared" si="10"/>
        <v>0</v>
      </c>
      <c r="J37" s="116">
        <f t="shared" si="10"/>
        <v>1204000</v>
      </c>
      <c r="K37" s="46">
        <f t="shared" si="10"/>
        <v>582200</v>
      </c>
      <c r="L37" s="46">
        <f t="shared" si="10"/>
        <v>0</v>
      </c>
      <c r="M37" s="46">
        <f t="shared" si="10"/>
        <v>629000</v>
      </c>
      <c r="N37" s="46">
        <f t="shared" si="10"/>
        <v>640000</v>
      </c>
      <c r="O37" s="12">
        <f t="shared" si="1"/>
        <v>3509095.24</v>
      </c>
      <c r="P37" s="3"/>
      <c r="Q37" s="122">
        <f t="shared" si="2"/>
        <v>453895.24</v>
      </c>
      <c r="R37" s="123">
        <f t="shared" si="3"/>
        <v>0</v>
      </c>
      <c r="S37" s="123">
        <f t="shared" si="4"/>
        <v>1786200</v>
      </c>
      <c r="T37" s="125">
        <f t="shared" si="5"/>
        <v>1269000</v>
      </c>
      <c r="U37" s="124">
        <f t="shared" si="6"/>
        <v>3509095.24</v>
      </c>
    </row>
    <row r="38" spans="2:21" ht="22.5" customHeight="1">
      <c r="B38" s="18" t="s">
        <v>90</v>
      </c>
      <c r="C38" s="44"/>
      <c r="D38" s="44"/>
      <c r="E38" s="44"/>
      <c r="F38" s="44"/>
      <c r="G38" s="44"/>
      <c r="H38" s="44"/>
      <c r="I38" s="44"/>
      <c r="J38" s="117"/>
      <c r="K38" s="44"/>
      <c r="L38" s="44"/>
      <c r="M38" s="44"/>
      <c r="N38" s="44"/>
      <c r="O38" s="12">
        <f>C38+D38+E38+F38+G38+H38+I38+J38+K38+L38+M38+N38</f>
        <v>0</v>
      </c>
      <c r="P38" s="3"/>
      <c r="Q38" s="122">
        <f t="shared" si="2"/>
        <v>0</v>
      </c>
      <c r="R38" s="123">
        <f t="shared" si="3"/>
        <v>0</v>
      </c>
      <c r="S38" s="123">
        <f t="shared" si="4"/>
        <v>0</v>
      </c>
      <c r="T38" s="125">
        <f t="shared" si="5"/>
        <v>0</v>
      </c>
      <c r="U38" s="124">
        <f t="shared" si="6"/>
        <v>0</v>
      </c>
    </row>
    <row r="39" spans="2:21" ht="22.5" customHeight="1">
      <c r="B39" s="18" t="s">
        <v>91</v>
      </c>
      <c r="C39" s="44"/>
      <c r="D39" s="44"/>
      <c r="E39" s="44">
        <v>453895.24</v>
      </c>
      <c r="F39" s="44"/>
      <c r="G39" s="44"/>
      <c r="H39" s="44"/>
      <c r="I39" s="44"/>
      <c r="J39" s="117">
        <v>1204000</v>
      </c>
      <c r="K39" s="44">
        <v>582200</v>
      </c>
      <c r="L39" s="44"/>
      <c r="M39" s="44">
        <v>629000</v>
      </c>
      <c r="N39" s="44">
        <v>640000</v>
      </c>
      <c r="O39" s="12">
        <f t="shared" si="1"/>
        <v>3509095.24</v>
      </c>
      <c r="P39" s="3"/>
      <c r="Q39" s="122">
        <f t="shared" si="2"/>
        <v>453895.24</v>
      </c>
      <c r="R39" s="123">
        <f t="shared" si="3"/>
        <v>0</v>
      </c>
      <c r="S39" s="123">
        <f t="shared" si="4"/>
        <v>1786200</v>
      </c>
      <c r="T39" s="125">
        <f t="shared" si="5"/>
        <v>1269000</v>
      </c>
      <c r="U39" s="124">
        <f t="shared" si="6"/>
        <v>3509095.24</v>
      </c>
    </row>
    <row r="40" spans="2:21" ht="22.5" customHeight="1">
      <c r="B40" s="42" t="s">
        <v>92</v>
      </c>
      <c r="C40" s="43">
        <f>C41+C42</f>
        <v>0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12">
        <f t="shared" si="1"/>
        <v>0</v>
      </c>
      <c r="P40" s="3"/>
      <c r="Q40" s="122">
        <f t="shared" si="2"/>
        <v>0</v>
      </c>
      <c r="R40" s="123">
        <f t="shared" si="3"/>
        <v>0</v>
      </c>
      <c r="S40" s="123">
        <f t="shared" si="4"/>
        <v>0</v>
      </c>
      <c r="T40" s="125">
        <f t="shared" si="5"/>
        <v>0</v>
      </c>
      <c r="U40" s="124">
        <f t="shared" si="6"/>
        <v>0</v>
      </c>
    </row>
    <row r="41" spans="2:21" ht="22.5" customHeight="1">
      <c r="B41" s="47" t="s">
        <v>93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12">
        <f t="shared" si="1"/>
        <v>0</v>
      </c>
      <c r="P41" s="3"/>
      <c r="Q41" s="122">
        <f t="shared" si="2"/>
        <v>0</v>
      </c>
      <c r="R41" s="123">
        <f t="shared" si="3"/>
        <v>0</v>
      </c>
      <c r="S41" s="123">
        <f t="shared" si="4"/>
        <v>0</v>
      </c>
      <c r="T41" s="125">
        <f t="shared" si="5"/>
        <v>0</v>
      </c>
      <c r="U41" s="124">
        <f t="shared" si="6"/>
        <v>0</v>
      </c>
    </row>
    <row r="42" spans="2:21" ht="22.5" customHeight="1">
      <c r="B42" s="47" t="s">
        <v>94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12">
        <f t="shared" si="1"/>
        <v>0</v>
      </c>
      <c r="P42" s="3"/>
      <c r="Q42" s="122">
        <f t="shared" si="2"/>
        <v>0</v>
      </c>
      <c r="R42" s="123">
        <f t="shared" si="3"/>
        <v>0</v>
      </c>
      <c r="S42" s="123">
        <f t="shared" si="4"/>
        <v>0</v>
      </c>
      <c r="T42" s="125">
        <f t="shared" si="5"/>
        <v>0</v>
      </c>
      <c r="U42" s="124">
        <f t="shared" si="6"/>
        <v>0</v>
      </c>
    </row>
    <row r="43" spans="2:21" ht="22.5" customHeight="1">
      <c r="B43" s="18" t="s">
        <v>95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12">
        <f t="shared" si="1"/>
        <v>0</v>
      </c>
      <c r="P43" s="3"/>
      <c r="Q43" s="122">
        <f t="shared" si="2"/>
        <v>0</v>
      </c>
      <c r="R43" s="123">
        <f t="shared" si="3"/>
        <v>0</v>
      </c>
      <c r="S43" s="123">
        <f t="shared" si="4"/>
        <v>0</v>
      </c>
      <c r="T43" s="125">
        <f t="shared" si="5"/>
        <v>0</v>
      </c>
      <c r="U43" s="124">
        <f t="shared" si="6"/>
        <v>0</v>
      </c>
    </row>
    <row r="44" spans="2:21" ht="22.5" customHeight="1">
      <c r="B44" s="26" t="s">
        <v>96</v>
      </c>
      <c r="C44" s="46">
        <f>C45+C46+C47+C48</f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12">
        <f>C44+D44+E44+F44+G44+H44+I44+J44+K44+L44+M44+N44</f>
        <v>0</v>
      </c>
      <c r="P44" s="3"/>
      <c r="Q44" s="122">
        <f t="shared" si="2"/>
        <v>0</v>
      </c>
      <c r="R44" s="123">
        <f t="shared" si="3"/>
        <v>0</v>
      </c>
      <c r="S44" s="123">
        <f t="shared" si="4"/>
        <v>0</v>
      </c>
      <c r="T44" s="125">
        <f t="shared" si="5"/>
        <v>0</v>
      </c>
      <c r="U44" s="124">
        <f t="shared" si="6"/>
        <v>0</v>
      </c>
    </row>
    <row r="45" spans="2:21" ht="22.5" customHeight="1">
      <c r="B45" s="18" t="s">
        <v>97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12">
        <f t="shared" si="1"/>
        <v>0</v>
      </c>
      <c r="P45" s="3"/>
      <c r="Q45" s="122">
        <f t="shared" si="2"/>
        <v>0</v>
      </c>
      <c r="R45" s="123">
        <f t="shared" si="3"/>
        <v>0</v>
      </c>
      <c r="S45" s="123">
        <f t="shared" si="4"/>
        <v>0</v>
      </c>
      <c r="T45" s="125">
        <f t="shared" si="5"/>
        <v>0</v>
      </c>
      <c r="U45" s="124">
        <f t="shared" si="6"/>
        <v>0</v>
      </c>
    </row>
    <row r="46" spans="2:21" ht="22.5" customHeight="1">
      <c r="B46" s="18" t="s">
        <v>98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12">
        <f t="shared" si="1"/>
        <v>0</v>
      </c>
      <c r="P46" s="3"/>
      <c r="Q46" s="122">
        <f t="shared" si="2"/>
        <v>0</v>
      </c>
      <c r="R46" s="123">
        <f t="shared" si="3"/>
        <v>0</v>
      </c>
      <c r="S46" s="123">
        <f t="shared" si="4"/>
        <v>0</v>
      </c>
      <c r="T46" s="125">
        <f t="shared" si="5"/>
        <v>0</v>
      </c>
      <c r="U46" s="124">
        <f t="shared" si="6"/>
        <v>0</v>
      </c>
    </row>
    <row r="47" spans="2:21" ht="22.5" customHeight="1">
      <c r="B47" s="18" t="s">
        <v>99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12">
        <f t="shared" si="1"/>
        <v>0</v>
      </c>
      <c r="P47" s="3"/>
      <c r="Q47" s="122">
        <f t="shared" si="2"/>
        <v>0</v>
      </c>
      <c r="R47" s="123">
        <f t="shared" si="3"/>
        <v>0</v>
      </c>
      <c r="S47" s="123">
        <f t="shared" si="4"/>
        <v>0</v>
      </c>
      <c r="T47" s="125">
        <f t="shared" si="5"/>
        <v>0</v>
      </c>
      <c r="U47" s="124">
        <f t="shared" si="6"/>
        <v>0</v>
      </c>
    </row>
    <row r="48" spans="2:21" ht="22.5" customHeight="1">
      <c r="B48" s="18" t="s">
        <v>100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12">
        <f>C48+D48+E48+F48+G48+H48+I48+J48+K48+L48+M48+N48</f>
        <v>0</v>
      </c>
      <c r="P48" s="3"/>
      <c r="Q48" s="122">
        <f t="shared" si="2"/>
        <v>0</v>
      </c>
      <c r="R48" s="123">
        <f t="shared" si="3"/>
        <v>0</v>
      </c>
      <c r="S48" s="123">
        <f>I48+J48+K48</f>
        <v>0</v>
      </c>
      <c r="T48" s="125">
        <f t="shared" si="5"/>
        <v>0</v>
      </c>
      <c r="U48" s="124">
        <f t="shared" si="6"/>
        <v>0</v>
      </c>
    </row>
    <row r="49" spans="2:21" ht="22.5" customHeight="1">
      <c r="B49" s="26" t="s">
        <v>132</v>
      </c>
      <c r="C49" s="46">
        <f>C50+C51+C52+C53+C54+C55+C56+C57+C58+C59+C61+C62+C63+C64+C65+C66+C67</f>
        <v>78853.2</v>
      </c>
      <c r="D49" s="46">
        <f>D50+D51+D52+D53+D54+D55+D56+D57+D58+D59+D61+D62+D63+D64+D65+D66+D67</f>
        <v>651659.21</v>
      </c>
      <c r="E49" s="46">
        <f>E50+E51+E52+E53+E54+E55+E56+E57+E58+E59+E61+E62+E63+E64+E65+E66+E67</f>
        <v>150446.46</v>
      </c>
      <c r="F49" s="46">
        <f>F50+F51+F52+F53+F54+F55+F56+F57+F58+F59+F60+F61+F62+F63+F64+F65+F66+F67</f>
        <v>93129.48</v>
      </c>
      <c r="G49" s="46">
        <f>G50+G51+G52+G53+G54+G55+G56+G57+G58+G59+G60+G61+G62+G63+G64+G65+G66+G67+G68+G69</f>
        <v>255141.44</v>
      </c>
      <c r="H49" s="46">
        <f>H50+H51+H52+H53+H54+H55+H56+H57+H58+H59+H60+H61+H62+H63+H64+H65+H66+H67+H68+H69+H70+H71</f>
        <v>180650.48</v>
      </c>
      <c r="I49" s="46">
        <f t="shared" ref="I49:N49" si="11">I50+I51+I52+I53+I54+I55+I56+I57+I58+I59+I60+I61+I62+I63+I64+I65+I66+I67+I68+I69+I70+I71</f>
        <v>373727.82</v>
      </c>
      <c r="J49" s="46">
        <f t="shared" si="11"/>
        <v>100372.06</v>
      </c>
      <c r="K49" s="46">
        <f t="shared" si="11"/>
        <v>375847.93</v>
      </c>
      <c r="L49" s="46">
        <f t="shared" si="11"/>
        <v>153144.76999999999</v>
      </c>
      <c r="M49" s="46">
        <f t="shared" si="11"/>
        <v>116621.4</v>
      </c>
      <c r="N49" s="46">
        <f t="shared" si="11"/>
        <v>299096.98</v>
      </c>
      <c r="O49" s="12">
        <f t="shared" si="1"/>
        <v>2828691.23</v>
      </c>
      <c r="P49" s="3"/>
      <c r="Q49" s="122">
        <f t="shared" si="2"/>
        <v>880958.86999999988</v>
      </c>
      <c r="R49" s="123">
        <f t="shared" si="3"/>
        <v>528921.4</v>
      </c>
      <c r="S49" s="123">
        <f t="shared" si="4"/>
        <v>849947.81</v>
      </c>
      <c r="T49" s="125">
        <f t="shared" si="5"/>
        <v>568863.14999999991</v>
      </c>
      <c r="U49" s="124">
        <f t="shared" si="6"/>
        <v>2828691.23</v>
      </c>
    </row>
    <row r="50" spans="2:21" ht="22.5" customHeight="1">
      <c r="B50" s="64" t="s">
        <v>141</v>
      </c>
      <c r="C50" s="44">
        <v>923.7</v>
      </c>
      <c r="D50" s="44">
        <v>923.7</v>
      </c>
      <c r="E50" s="44">
        <v>923.7</v>
      </c>
      <c r="F50" s="44">
        <v>923.7</v>
      </c>
      <c r="G50" s="44">
        <v>923.7</v>
      </c>
      <c r="H50" s="44">
        <v>923.7</v>
      </c>
      <c r="I50" s="44">
        <v>923.7</v>
      </c>
      <c r="J50" s="44">
        <v>923.7</v>
      </c>
      <c r="K50" s="44">
        <v>973.2</v>
      </c>
      <c r="L50" s="44">
        <v>940.2</v>
      </c>
      <c r="M50" s="44">
        <v>940.2</v>
      </c>
      <c r="N50" s="44">
        <v>940.2</v>
      </c>
      <c r="O50" s="12">
        <f t="shared" si="1"/>
        <v>11183.400000000001</v>
      </c>
      <c r="P50" s="3"/>
      <c r="Q50" s="122">
        <f t="shared" si="2"/>
        <v>2771.1000000000004</v>
      </c>
      <c r="R50" s="123">
        <f t="shared" si="3"/>
        <v>2771.1000000000004</v>
      </c>
      <c r="S50" s="123">
        <f t="shared" si="4"/>
        <v>2820.6000000000004</v>
      </c>
      <c r="T50" s="125">
        <f t="shared" si="5"/>
        <v>2820.6000000000004</v>
      </c>
      <c r="U50" s="124">
        <f t="shared" si="6"/>
        <v>11183.400000000001</v>
      </c>
    </row>
    <row r="51" spans="2:21" ht="22.5" customHeight="1">
      <c r="B51" s="64" t="s">
        <v>143</v>
      </c>
      <c r="C51" s="44">
        <v>14500</v>
      </c>
      <c r="D51" s="44">
        <v>61846</v>
      </c>
      <c r="E51" s="44">
        <v>90800</v>
      </c>
      <c r="F51" s="44">
        <v>26730</v>
      </c>
      <c r="G51" s="44">
        <v>17600</v>
      </c>
      <c r="H51" s="44">
        <v>90488</v>
      </c>
      <c r="I51" s="44">
        <v>309844</v>
      </c>
      <c r="J51" s="44">
        <v>39532</v>
      </c>
      <c r="K51" s="44">
        <v>303996</v>
      </c>
      <c r="L51" s="44">
        <v>89820</v>
      </c>
      <c r="M51" s="44">
        <v>32942</v>
      </c>
      <c r="N51" s="44">
        <v>111168</v>
      </c>
      <c r="O51" s="12">
        <f t="shared" si="1"/>
        <v>1189266</v>
      </c>
      <c r="P51" s="3"/>
      <c r="Q51" s="122">
        <f t="shared" si="2"/>
        <v>167146</v>
      </c>
      <c r="R51" s="123">
        <f t="shared" si="3"/>
        <v>134818</v>
      </c>
      <c r="S51" s="123">
        <f t="shared" si="4"/>
        <v>653372</v>
      </c>
      <c r="T51" s="125">
        <f t="shared" si="5"/>
        <v>233930</v>
      </c>
      <c r="U51" s="124">
        <f t="shared" si="6"/>
        <v>1189266</v>
      </c>
    </row>
    <row r="52" spans="2:21" ht="22.5" customHeight="1">
      <c r="B52" s="64" t="s">
        <v>144</v>
      </c>
      <c r="C52" s="44">
        <v>33829.5</v>
      </c>
      <c r="D52" s="44"/>
      <c r="E52" s="44">
        <v>32329.5</v>
      </c>
      <c r="F52" s="44">
        <v>33829.5</v>
      </c>
      <c r="G52" s="44">
        <v>33829.5</v>
      </c>
      <c r="H52" s="44">
        <v>33829.5</v>
      </c>
      <c r="I52" s="44">
        <v>33829.5</v>
      </c>
      <c r="J52" s="44">
        <v>33829.5</v>
      </c>
      <c r="K52" s="44">
        <v>35562</v>
      </c>
      <c r="L52" s="44">
        <v>34407</v>
      </c>
      <c r="M52" s="44">
        <v>34407</v>
      </c>
      <c r="N52" s="44">
        <v>8757</v>
      </c>
      <c r="O52" s="12">
        <f t="shared" si="1"/>
        <v>348439.5</v>
      </c>
      <c r="P52" s="3"/>
      <c r="Q52" s="122">
        <f t="shared" si="2"/>
        <v>66159</v>
      </c>
      <c r="R52" s="123">
        <f>F52+G52+H52</f>
        <v>101488.5</v>
      </c>
      <c r="S52" s="123">
        <f t="shared" si="4"/>
        <v>103221</v>
      </c>
      <c r="T52" s="125">
        <f t="shared" si="5"/>
        <v>77571</v>
      </c>
      <c r="U52" s="124">
        <f t="shared" si="6"/>
        <v>348439.5</v>
      </c>
    </row>
    <row r="53" spans="2:21" ht="22.5" customHeight="1">
      <c r="B53" s="64" t="s">
        <v>145</v>
      </c>
      <c r="C53" s="44"/>
      <c r="D53" s="44">
        <v>6138.13</v>
      </c>
      <c r="E53" s="44">
        <v>5680.26</v>
      </c>
      <c r="F53" s="44">
        <v>12339.25</v>
      </c>
      <c r="G53" s="44">
        <v>6606.24</v>
      </c>
      <c r="H53" s="44">
        <v>6351.52</v>
      </c>
      <c r="I53" s="44">
        <v>5717.62</v>
      </c>
      <c r="J53" s="44">
        <v>5829.86</v>
      </c>
      <c r="K53" s="44">
        <v>16639.73</v>
      </c>
      <c r="L53" s="44">
        <v>9300.57</v>
      </c>
      <c r="M53" s="44">
        <v>5671.2</v>
      </c>
      <c r="N53" s="44">
        <v>34822.78</v>
      </c>
      <c r="O53" s="12">
        <f t="shared" si="1"/>
        <v>115097.15999999999</v>
      </c>
      <c r="P53" s="3"/>
      <c r="Q53" s="122">
        <f t="shared" si="2"/>
        <v>11818.39</v>
      </c>
      <c r="R53" s="123">
        <f t="shared" si="3"/>
        <v>25297.01</v>
      </c>
      <c r="S53" s="123">
        <f t="shared" si="4"/>
        <v>28187.21</v>
      </c>
      <c r="T53" s="125">
        <f t="shared" si="5"/>
        <v>49794.55</v>
      </c>
      <c r="U53" s="124">
        <f t="shared" si="6"/>
        <v>115097.16</v>
      </c>
    </row>
    <row r="54" spans="2:21" ht="22.5" customHeight="1">
      <c r="B54" s="64" t="s">
        <v>146</v>
      </c>
      <c r="C54" s="44"/>
      <c r="D54" s="44">
        <v>14913</v>
      </c>
      <c r="E54" s="44">
        <v>14663</v>
      </c>
      <c r="F54" s="44">
        <v>14413</v>
      </c>
      <c r="G54" s="44">
        <v>16591</v>
      </c>
      <c r="H54" s="44">
        <v>16663</v>
      </c>
      <c r="I54" s="44">
        <v>16213</v>
      </c>
      <c r="J54" s="44">
        <v>17327</v>
      </c>
      <c r="K54" s="44">
        <v>17327</v>
      </c>
      <c r="L54" s="44">
        <v>17327</v>
      </c>
      <c r="M54" s="44">
        <v>19991</v>
      </c>
      <c r="N54" s="44">
        <v>39982</v>
      </c>
      <c r="O54" s="12">
        <f>C54+D54+E54+F54+G54+H54+I54+J54+K54+L54+M54+N54</f>
        <v>205410</v>
      </c>
      <c r="P54" s="3"/>
      <c r="Q54" s="122">
        <f t="shared" si="2"/>
        <v>29576</v>
      </c>
      <c r="R54" s="123">
        <f t="shared" si="3"/>
        <v>47667</v>
      </c>
      <c r="S54" s="123">
        <f t="shared" si="4"/>
        <v>50867</v>
      </c>
      <c r="T54" s="125">
        <f t="shared" si="5"/>
        <v>77300</v>
      </c>
      <c r="U54" s="124">
        <f t="shared" si="6"/>
        <v>205410</v>
      </c>
    </row>
    <row r="55" spans="2:21" ht="22.5" customHeight="1">
      <c r="B55" s="64" t="s">
        <v>147</v>
      </c>
      <c r="C55" s="44"/>
      <c r="D55" s="44">
        <v>564138.38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12">
        <f t="shared" si="1"/>
        <v>564138.38</v>
      </c>
      <c r="P55" s="3"/>
      <c r="Q55" s="122">
        <f t="shared" si="2"/>
        <v>564138.38</v>
      </c>
      <c r="R55" s="123">
        <f t="shared" si="3"/>
        <v>0</v>
      </c>
      <c r="S55" s="123">
        <f t="shared" si="4"/>
        <v>0</v>
      </c>
      <c r="T55" s="125">
        <f t="shared" si="5"/>
        <v>0</v>
      </c>
      <c r="U55" s="124">
        <f t="shared" si="6"/>
        <v>564138.38</v>
      </c>
    </row>
    <row r="56" spans="2:21" ht="22.5" customHeight="1">
      <c r="B56" s="64" t="s">
        <v>148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12">
        <f t="shared" si="1"/>
        <v>0</v>
      </c>
      <c r="P56" s="3"/>
      <c r="Q56" s="122">
        <f t="shared" si="2"/>
        <v>0</v>
      </c>
      <c r="R56" s="123">
        <f t="shared" si="3"/>
        <v>0</v>
      </c>
      <c r="S56" s="123">
        <f t="shared" si="4"/>
        <v>0</v>
      </c>
      <c r="T56" s="125">
        <f t="shared" si="5"/>
        <v>0</v>
      </c>
      <c r="U56" s="124">
        <f t="shared" si="6"/>
        <v>0</v>
      </c>
    </row>
    <row r="57" spans="2:21" ht="22.5" customHeight="1">
      <c r="B57" s="65" t="s">
        <v>149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12">
        <f t="shared" si="1"/>
        <v>0</v>
      </c>
      <c r="P57" s="3"/>
      <c r="Q57" s="122">
        <f t="shared" si="2"/>
        <v>0</v>
      </c>
      <c r="R57" s="123">
        <f t="shared" si="3"/>
        <v>0</v>
      </c>
      <c r="S57" s="123">
        <f t="shared" si="4"/>
        <v>0</v>
      </c>
      <c r="T57" s="125">
        <f t="shared" si="5"/>
        <v>0</v>
      </c>
      <c r="U57" s="124">
        <f t="shared" si="6"/>
        <v>0</v>
      </c>
    </row>
    <row r="58" spans="2:21" ht="22.5" customHeight="1">
      <c r="B58" s="65" t="s">
        <v>150</v>
      </c>
      <c r="C58" s="69">
        <v>18000</v>
      </c>
      <c r="D58" s="69"/>
      <c r="E58" s="69"/>
      <c r="F58" s="69"/>
      <c r="G58" s="69"/>
      <c r="H58" s="69"/>
      <c r="I58" s="69"/>
      <c r="J58" s="69"/>
      <c r="K58" s="69"/>
      <c r="L58" s="69"/>
      <c r="M58" s="69">
        <v>10000</v>
      </c>
      <c r="N58" s="69">
        <v>31850</v>
      </c>
      <c r="O58" s="12">
        <f t="shared" si="1"/>
        <v>59850</v>
      </c>
      <c r="P58" s="3"/>
      <c r="Q58" s="122">
        <f t="shared" si="2"/>
        <v>18000</v>
      </c>
      <c r="R58" s="123">
        <f t="shared" si="3"/>
        <v>0</v>
      </c>
      <c r="S58" s="123">
        <f t="shared" si="4"/>
        <v>0</v>
      </c>
      <c r="T58" s="125">
        <f t="shared" si="5"/>
        <v>41850</v>
      </c>
      <c r="U58" s="124">
        <f t="shared" si="6"/>
        <v>59850</v>
      </c>
    </row>
    <row r="59" spans="2:21" ht="22.5" customHeight="1">
      <c r="B59" s="65" t="s">
        <v>153</v>
      </c>
      <c r="C59" s="69"/>
      <c r="D59" s="69"/>
      <c r="E59" s="69">
        <v>1350</v>
      </c>
      <c r="F59" s="69">
        <v>1350</v>
      </c>
      <c r="G59" s="69">
        <v>1350</v>
      </c>
      <c r="H59" s="69">
        <v>1350</v>
      </c>
      <c r="I59" s="69">
        <v>1350</v>
      </c>
      <c r="J59" s="69">
        <v>1350</v>
      </c>
      <c r="K59" s="69">
        <v>1350</v>
      </c>
      <c r="L59" s="69">
        <v>1350</v>
      </c>
      <c r="M59" s="69">
        <v>4350</v>
      </c>
      <c r="N59" s="69">
        <v>8700</v>
      </c>
      <c r="O59" s="12">
        <f t="shared" si="1"/>
        <v>23850</v>
      </c>
      <c r="P59" s="3"/>
      <c r="Q59" s="122">
        <f t="shared" si="2"/>
        <v>1350</v>
      </c>
      <c r="R59" s="123">
        <f t="shared" si="3"/>
        <v>4050</v>
      </c>
      <c r="S59" s="123">
        <f t="shared" si="4"/>
        <v>4050</v>
      </c>
      <c r="T59" s="125">
        <f t="shared" si="5"/>
        <v>14400</v>
      </c>
      <c r="U59" s="124">
        <f t="shared" si="6"/>
        <v>23850</v>
      </c>
    </row>
    <row r="60" spans="2:21" ht="22.5" customHeight="1">
      <c r="B60" s="64" t="s">
        <v>162</v>
      </c>
      <c r="C60" s="69"/>
      <c r="D60" s="69"/>
      <c r="E60" s="69"/>
      <c r="F60" s="69">
        <v>344.03</v>
      </c>
      <c r="G60" s="69"/>
      <c r="H60" s="69"/>
      <c r="I60" s="69"/>
      <c r="J60" s="69"/>
      <c r="K60" s="69"/>
      <c r="L60" s="69"/>
      <c r="M60" s="69"/>
      <c r="N60" s="69"/>
      <c r="O60" s="12"/>
      <c r="P60" s="3"/>
      <c r="Q60" s="122">
        <f t="shared" si="2"/>
        <v>0</v>
      </c>
      <c r="R60" s="123">
        <f t="shared" si="3"/>
        <v>344.03</v>
      </c>
      <c r="S60" s="123">
        <f t="shared" si="4"/>
        <v>0</v>
      </c>
      <c r="T60" s="125">
        <f t="shared" si="5"/>
        <v>0</v>
      </c>
      <c r="U60" s="124">
        <f t="shared" si="6"/>
        <v>344.03</v>
      </c>
    </row>
    <row r="61" spans="2:21" ht="22.5" customHeight="1">
      <c r="B61" s="65" t="s">
        <v>163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>
        <v>29950</v>
      </c>
      <c r="O61" s="12">
        <f>C61+D61+E61+F61+G61+H61+I61+J61+K61+L61+M61+N61</f>
        <v>29950</v>
      </c>
      <c r="P61" s="3"/>
      <c r="Q61" s="122">
        <f t="shared" si="2"/>
        <v>0</v>
      </c>
      <c r="R61" s="123">
        <f t="shared" si="3"/>
        <v>0</v>
      </c>
      <c r="S61" s="123">
        <f>I61+J61+K61</f>
        <v>0</v>
      </c>
      <c r="T61" s="125">
        <f t="shared" si="5"/>
        <v>29950</v>
      </c>
      <c r="U61" s="124">
        <f t="shared" si="6"/>
        <v>29950</v>
      </c>
    </row>
    <row r="62" spans="2:21" ht="22.5" customHeight="1">
      <c r="B62" s="65" t="s">
        <v>164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>
        <v>3332</v>
      </c>
      <c r="O62" s="12">
        <f t="shared" si="1"/>
        <v>3332</v>
      </c>
      <c r="P62" s="3"/>
      <c r="Q62" s="122">
        <f t="shared" si="2"/>
        <v>0</v>
      </c>
      <c r="R62" s="123">
        <f t="shared" si="3"/>
        <v>0</v>
      </c>
      <c r="S62" s="123">
        <f t="shared" si="4"/>
        <v>0</v>
      </c>
      <c r="T62" s="125">
        <f t="shared" si="5"/>
        <v>3332</v>
      </c>
      <c r="U62" s="124">
        <f t="shared" si="6"/>
        <v>3332</v>
      </c>
    </row>
    <row r="63" spans="2:21" ht="22.5" customHeight="1">
      <c r="B63" s="65" t="s">
        <v>165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>
        <v>7698</v>
      </c>
      <c r="O63" s="12">
        <f t="shared" si="1"/>
        <v>7698</v>
      </c>
      <c r="P63" s="3"/>
      <c r="Q63" s="122">
        <f t="shared" si="2"/>
        <v>0</v>
      </c>
      <c r="R63" s="123">
        <f t="shared" si="3"/>
        <v>0</v>
      </c>
      <c r="S63" s="123">
        <f t="shared" si="4"/>
        <v>0</v>
      </c>
      <c r="T63" s="125">
        <f t="shared" si="5"/>
        <v>7698</v>
      </c>
      <c r="U63" s="124">
        <f t="shared" si="6"/>
        <v>7698</v>
      </c>
    </row>
    <row r="64" spans="2:21" ht="22.5" customHeight="1">
      <c r="B64" s="65" t="s">
        <v>166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>
        <v>6370</v>
      </c>
      <c r="O64" s="12">
        <f t="shared" si="1"/>
        <v>6370</v>
      </c>
      <c r="P64" s="3"/>
      <c r="Q64" s="122">
        <f t="shared" si="2"/>
        <v>0</v>
      </c>
      <c r="R64" s="123">
        <f t="shared" si="3"/>
        <v>0</v>
      </c>
      <c r="S64" s="123">
        <f t="shared" si="4"/>
        <v>0</v>
      </c>
      <c r="T64" s="125">
        <f t="shared" si="5"/>
        <v>6370</v>
      </c>
      <c r="U64" s="124">
        <f t="shared" si="6"/>
        <v>6370</v>
      </c>
    </row>
    <row r="65" spans="2:21" ht="22.5" customHeight="1">
      <c r="B65" s="65" t="s">
        <v>167</v>
      </c>
      <c r="C65" s="69"/>
      <c r="D65" s="69">
        <v>3700</v>
      </c>
      <c r="E65" s="69">
        <v>4700</v>
      </c>
      <c r="F65" s="69">
        <v>3200</v>
      </c>
      <c r="G65" s="69">
        <v>4980</v>
      </c>
      <c r="H65" s="69">
        <v>1600</v>
      </c>
      <c r="I65" s="69">
        <v>5850</v>
      </c>
      <c r="J65" s="69">
        <v>1580</v>
      </c>
      <c r="K65" s="69"/>
      <c r="L65" s="69"/>
      <c r="M65" s="69">
        <v>8320</v>
      </c>
      <c r="N65" s="69">
        <v>6770</v>
      </c>
      <c r="O65" s="12">
        <f t="shared" si="1"/>
        <v>40700</v>
      </c>
      <c r="P65" s="3"/>
      <c r="Q65" s="122">
        <f t="shared" si="2"/>
        <v>8400</v>
      </c>
      <c r="R65" s="123">
        <f t="shared" si="3"/>
        <v>9780</v>
      </c>
      <c r="S65" s="123">
        <f t="shared" si="4"/>
        <v>7430</v>
      </c>
      <c r="T65" s="125">
        <f t="shared" si="5"/>
        <v>15090</v>
      </c>
      <c r="U65" s="124">
        <f t="shared" si="6"/>
        <v>40700</v>
      </c>
    </row>
    <row r="66" spans="2:21" ht="22.5" customHeight="1">
      <c r="B66" s="65" t="s">
        <v>168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>
        <v>8757</v>
      </c>
      <c r="O66" s="12">
        <f t="shared" si="1"/>
        <v>8757</v>
      </c>
      <c r="P66" s="3"/>
      <c r="Q66" s="122">
        <f t="shared" si="2"/>
        <v>0</v>
      </c>
      <c r="R66" s="123">
        <f t="shared" si="3"/>
        <v>0</v>
      </c>
      <c r="S66" s="123">
        <f t="shared" si="4"/>
        <v>0</v>
      </c>
      <c r="T66" s="125">
        <f t="shared" si="5"/>
        <v>8757</v>
      </c>
      <c r="U66" s="124">
        <f t="shared" si="6"/>
        <v>8757</v>
      </c>
    </row>
    <row r="67" spans="2:21" ht="22.5" customHeight="1">
      <c r="B67" s="65" t="s">
        <v>169</v>
      </c>
      <c r="C67" s="69">
        <v>11600</v>
      </c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12">
        <f t="shared" si="1"/>
        <v>11600</v>
      </c>
      <c r="P67" s="3"/>
      <c r="Q67" s="122">
        <f t="shared" si="2"/>
        <v>11600</v>
      </c>
      <c r="R67" s="123">
        <f t="shared" si="3"/>
        <v>0</v>
      </c>
      <c r="S67" s="123">
        <f t="shared" si="4"/>
        <v>0</v>
      </c>
      <c r="T67" s="125">
        <f t="shared" si="5"/>
        <v>0</v>
      </c>
      <c r="U67" s="124">
        <f t="shared" si="6"/>
        <v>11600</v>
      </c>
    </row>
    <row r="68" spans="2:21" ht="22.5" customHeight="1">
      <c r="B68" s="71" t="s">
        <v>173</v>
      </c>
      <c r="C68" s="69"/>
      <c r="D68" s="69"/>
      <c r="E68" s="69"/>
      <c r="F68" s="69"/>
      <c r="G68" s="69">
        <v>172361</v>
      </c>
      <c r="H68" s="69"/>
      <c r="I68" s="69"/>
      <c r="J68" s="69"/>
      <c r="K68" s="69"/>
      <c r="L68" s="69"/>
      <c r="M68" s="69"/>
      <c r="N68" s="69"/>
      <c r="O68" s="12">
        <f t="shared" si="1"/>
        <v>172361</v>
      </c>
      <c r="P68" s="3"/>
      <c r="Q68" s="122">
        <f t="shared" si="2"/>
        <v>0</v>
      </c>
      <c r="R68" s="123">
        <f>F68+G68+H68</f>
        <v>172361</v>
      </c>
      <c r="S68" s="123">
        <f t="shared" si="4"/>
        <v>0</v>
      </c>
      <c r="T68" s="125">
        <f t="shared" si="5"/>
        <v>0</v>
      </c>
      <c r="U68" s="124">
        <f t="shared" si="6"/>
        <v>172361</v>
      </c>
    </row>
    <row r="69" spans="2:21" ht="22.5" customHeight="1">
      <c r="B69" s="71" t="s">
        <v>174</v>
      </c>
      <c r="C69" s="69"/>
      <c r="D69" s="69"/>
      <c r="E69" s="69"/>
      <c r="F69" s="69"/>
      <c r="G69" s="69">
        <v>900</v>
      </c>
      <c r="H69" s="69"/>
      <c r="I69" s="69"/>
      <c r="J69" s="69"/>
      <c r="K69" s="69"/>
      <c r="L69" s="69"/>
      <c r="M69" s="69"/>
      <c r="N69" s="69"/>
      <c r="O69" s="12">
        <f t="shared" si="1"/>
        <v>900</v>
      </c>
      <c r="P69" s="3"/>
      <c r="Q69" s="122">
        <f t="shared" si="2"/>
        <v>0</v>
      </c>
      <c r="R69" s="123">
        <f t="shared" si="3"/>
        <v>900</v>
      </c>
      <c r="S69" s="123">
        <f t="shared" si="4"/>
        <v>0</v>
      </c>
      <c r="T69" s="125">
        <f t="shared" si="5"/>
        <v>0</v>
      </c>
      <c r="U69" s="124">
        <f t="shared" si="6"/>
        <v>900</v>
      </c>
    </row>
    <row r="70" spans="2:21" ht="22.5" customHeight="1">
      <c r="B70" s="71" t="s">
        <v>179</v>
      </c>
      <c r="C70" s="69"/>
      <c r="D70" s="69"/>
      <c r="E70" s="69"/>
      <c r="F70" s="69"/>
      <c r="G70" s="69"/>
      <c r="H70" s="69">
        <v>6750</v>
      </c>
      <c r="I70" s="69"/>
      <c r="J70" s="69"/>
      <c r="K70" s="69"/>
      <c r="L70" s="69"/>
      <c r="M70" s="69"/>
      <c r="N70" s="69"/>
      <c r="O70" s="12">
        <f t="shared" si="1"/>
        <v>6750</v>
      </c>
      <c r="P70" s="3"/>
      <c r="Q70" s="122">
        <f t="shared" si="2"/>
        <v>0</v>
      </c>
      <c r="R70" s="123">
        <f t="shared" si="3"/>
        <v>6750</v>
      </c>
      <c r="S70" s="123">
        <f t="shared" si="4"/>
        <v>0</v>
      </c>
      <c r="T70" s="125">
        <f t="shared" si="5"/>
        <v>0</v>
      </c>
      <c r="U70" s="124">
        <f t="shared" si="6"/>
        <v>6750</v>
      </c>
    </row>
    <row r="71" spans="2:21" ht="22.5" customHeight="1">
      <c r="B71" s="71" t="s">
        <v>180</v>
      </c>
      <c r="C71" s="69"/>
      <c r="D71" s="69"/>
      <c r="E71" s="69"/>
      <c r="F71" s="69"/>
      <c r="G71" s="69"/>
      <c r="H71" s="69">
        <v>22694.76</v>
      </c>
      <c r="I71" s="69"/>
      <c r="J71" s="69"/>
      <c r="K71" s="69"/>
      <c r="L71" s="69"/>
      <c r="M71" s="69"/>
      <c r="N71" s="69"/>
      <c r="O71" s="12">
        <f t="shared" si="1"/>
        <v>22694.76</v>
      </c>
      <c r="P71" s="3"/>
      <c r="Q71" s="122">
        <f t="shared" si="2"/>
        <v>0</v>
      </c>
      <c r="R71" s="123">
        <f t="shared" si="3"/>
        <v>22694.76</v>
      </c>
      <c r="S71" s="123">
        <f t="shared" si="4"/>
        <v>0</v>
      </c>
      <c r="T71" s="125">
        <f t="shared" si="5"/>
        <v>0</v>
      </c>
      <c r="U71" s="124">
        <f t="shared" si="6"/>
        <v>22694.76</v>
      </c>
    </row>
    <row r="72" spans="2:21" ht="22.5" customHeight="1">
      <c r="B72" s="71" t="s">
        <v>185</v>
      </c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>
        <v>0.2</v>
      </c>
      <c r="O72" s="12">
        <f t="shared" si="1"/>
        <v>0.2</v>
      </c>
      <c r="P72" s="3"/>
      <c r="Q72" s="122">
        <f t="shared" si="2"/>
        <v>0</v>
      </c>
      <c r="R72" s="123">
        <f t="shared" si="3"/>
        <v>0</v>
      </c>
      <c r="S72" s="123">
        <f t="shared" si="4"/>
        <v>0</v>
      </c>
      <c r="T72" s="125">
        <f t="shared" si="5"/>
        <v>0.2</v>
      </c>
      <c r="U72" s="124">
        <f t="shared" si="6"/>
        <v>0.2</v>
      </c>
    </row>
    <row r="73" spans="2:21" ht="27" customHeight="1" thickBot="1">
      <c r="B73" s="48" t="s">
        <v>133</v>
      </c>
      <c r="C73" s="118">
        <f t="shared" ref="C73:N73" si="12">C8+C23+C33+C37+C44+C49</f>
        <v>1877892.32</v>
      </c>
      <c r="D73" s="66">
        <f t="shared" si="12"/>
        <v>3489475.6799999997</v>
      </c>
      <c r="E73" s="66">
        <f t="shared" si="12"/>
        <v>3486836.04</v>
      </c>
      <c r="F73" s="66">
        <f t="shared" si="12"/>
        <v>2111450.6</v>
      </c>
      <c r="G73" s="66">
        <f t="shared" si="12"/>
        <v>2311943.9300000002</v>
      </c>
      <c r="H73" s="66">
        <f t="shared" si="12"/>
        <v>2227618.39</v>
      </c>
      <c r="I73" s="66">
        <f t="shared" si="12"/>
        <v>3425552.68</v>
      </c>
      <c r="J73" s="66">
        <f t="shared" si="12"/>
        <v>5478817.3099999996</v>
      </c>
      <c r="K73" s="66">
        <f t="shared" si="12"/>
        <v>2898280.27</v>
      </c>
      <c r="L73" s="66">
        <f t="shared" si="12"/>
        <v>2652622.9300000002</v>
      </c>
      <c r="M73" s="66">
        <f t="shared" si="12"/>
        <v>5029517.5100000007</v>
      </c>
      <c r="N73" s="66">
        <f>N8+N23+N33+N37+N44+N49+N72</f>
        <v>7532027.9699999997</v>
      </c>
      <c r="O73" s="66">
        <f>C73+D73+E73+F73+G73+H73+I73+J73+K73+L73+M73+N73</f>
        <v>42522035.629999995</v>
      </c>
      <c r="P73" s="3"/>
      <c r="Q73" s="122">
        <f t="shared" si="2"/>
        <v>8854204.0399999991</v>
      </c>
      <c r="R73" s="123">
        <f t="shared" si="3"/>
        <v>6651012.9199999999</v>
      </c>
      <c r="S73" s="119">
        <f t="shared" ref="S73" si="13">I73+J73+K73</f>
        <v>11802650.26</v>
      </c>
      <c r="T73" s="126">
        <f t="shared" ref="T73" si="14">L73+M73+N73</f>
        <v>15214168.41</v>
      </c>
      <c r="U73" s="91">
        <f t="shared" ref="U73" si="15">Q73+R73+S73+T73</f>
        <v>42522035.629999995</v>
      </c>
    </row>
    <row r="74" spans="2:21">
      <c r="S74" s="124"/>
      <c r="T74" s="124"/>
    </row>
    <row r="75" spans="2:21" ht="22.5" customHeight="1">
      <c r="B75" s="94" t="s">
        <v>66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</row>
    <row r="76" spans="2:21" ht="22.5" customHeight="1">
      <c r="B76" s="104" t="s">
        <v>101</v>
      </c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</row>
  </sheetData>
  <mergeCells count="8">
    <mergeCell ref="B75:S75"/>
    <mergeCell ref="B76:S76"/>
    <mergeCell ref="B1:T1"/>
    <mergeCell ref="B2:S2"/>
    <mergeCell ref="B3:S3"/>
    <mergeCell ref="B4:S4"/>
    <mergeCell ref="B6:B7"/>
    <mergeCell ref="C6:O6"/>
  </mergeCells>
  <pageMargins left="0.31496062992125984" right="0.31496062992125984" top="0.35433070866141736" bottom="0.35433070866141736" header="0.31496062992125984" footer="0.31496062992125984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CR11"/>
  <sheetViews>
    <sheetView tabSelected="1" view="pageBreakPreview" zoomScale="110" zoomScaleNormal="100" zoomScaleSheetLayoutView="110" workbookViewId="0">
      <selection activeCell="K18" sqref="K18"/>
    </sheetView>
  </sheetViews>
  <sheetFormatPr defaultRowHeight="15"/>
  <cols>
    <col min="1" max="1" width="21.42578125" customWidth="1"/>
    <col min="2" max="2" width="13.140625" customWidth="1"/>
    <col min="3" max="3" width="12.7109375" customWidth="1"/>
    <col min="4" max="4" width="13.42578125" customWidth="1"/>
    <col min="5" max="5" width="12.42578125" customWidth="1"/>
    <col min="6" max="7" width="13.28515625" customWidth="1"/>
    <col min="8" max="13" width="12.5703125" customWidth="1"/>
    <col min="14" max="96" width="9" style="50"/>
  </cols>
  <sheetData>
    <row r="1" spans="1:96" ht="29.25" customHeight="1">
      <c r="A1" s="107" t="s">
        <v>102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49"/>
      <c r="O1" s="49"/>
      <c r="P1" s="49"/>
      <c r="Q1" s="49"/>
      <c r="R1" s="49"/>
      <c r="S1" s="49"/>
      <c r="T1" s="49"/>
    </row>
    <row r="2" spans="1:96" ht="23.25">
      <c r="A2" s="108" t="s">
        <v>186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96" ht="15.75">
      <c r="A3" s="110" t="s">
        <v>108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96" ht="1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96" ht="15" customHeight="1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96" s="54" customFormat="1" ht="21">
      <c r="A6" s="112" t="s">
        <v>103</v>
      </c>
      <c r="B6" s="113" t="s">
        <v>104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</row>
    <row r="7" spans="1:96" s="54" customFormat="1" ht="21">
      <c r="A7" s="112"/>
      <c r="B7" s="55" t="s">
        <v>1</v>
      </c>
      <c r="C7" s="55" t="s">
        <v>2</v>
      </c>
      <c r="D7" s="55" t="s">
        <v>3</v>
      </c>
      <c r="E7" s="55" t="s">
        <v>4</v>
      </c>
      <c r="F7" s="55" t="s">
        <v>5</v>
      </c>
      <c r="G7" s="55" t="s">
        <v>6</v>
      </c>
      <c r="H7" s="55" t="s">
        <v>7</v>
      </c>
      <c r="I7" s="55" t="s">
        <v>8</v>
      </c>
      <c r="J7" s="55" t="s">
        <v>9</v>
      </c>
      <c r="K7" s="55" t="s">
        <v>10</v>
      </c>
      <c r="L7" s="55" t="s">
        <v>11</v>
      </c>
      <c r="M7" s="93" t="s">
        <v>12</v>
      </c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</row>
    <row r="8" spans="1:96" s="54" customFormat="1" ht="29.25" customHeight="1">
      <c r="A8" s="56" t="s">
        <v>105</v>
      </c>
      <c r="B8" s="128">
        <v>40306777.25</v>
      </c>
      <c r="C8" s="128">
        <v>40306922.5</v>
      </c>
      <c r="D8" s="128">
        <v>39853027.259999998</v>
      </c>
      <c r="E8" s="128">
        <v>39853027.259999998</v>
      </c>
      <c r="F8" s="128">
        <v>39853027.259999998</v>
      </c>
      <c r="G8" s="128">
        <v>39853027.259999998</v>
      </c>
      <c r="H8" s="128">
        <v>39853027.259999998</v>
      </c>
      <c r="I8" s="128">
        <v>38649027.259999998</v>
      </c>
      <c r="J8" s="128">
        <v>38066827.259999998</v>
      </c>
      <c r="K8" s="128">
        <v>38066827.259999998</v>
      </c>
      <c r="L8" s="128">
        <v>37437827.259999998</v>
      </c>
      <c r="M8" s="128">
        <v>38117279.170000002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</row>
    <row r="9" spans="1:96" s="54" customFormat="1" ht="29.25" customHeight="1">
      <c r="A9" s="56" t="s">
        <v>106</v>
      </c>
      <c r="B9" s="128">
        <v>18834752.370000001</v>
      </c>
      <c r="C9" s="128">
        <v>18834752.370000001</v>
      </c>
      <c r="D9" s="128">
        <v>18834752.370000001</v>
      </c>
      <c r="E9" s="128">
        <v>18834752.370000001</v>
      </c>
      <c r="F9" s="128">
        <v>18834752.370000001</v>
      </c>
      <c r="G9" s="128">
        <v>18834752.370000001</v>
      </c>
      <c r="H9" s="128">
        <v>18834752.370000001</v>
      </c>
      <c r="I9" s="128">
        <v>18834752.370000001</v>
      </c>
      <c r="J9" s="128">
        <v>18834752.370000001</v>
      </c>
      <c r="K9" s="128">
        <v>18834752.370000001</v>
      </c>
      <c r="L9" s="128">
        <v>18834752.370000001</v>
      </c>
      <c r="M9" s="128">
        <v>19067551.34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</row>
    <row r="10" spans="1:96" ht="15.75">
      <c r="B10" s="127"/>
      <c r="C10" s="127"/>
      <c r="D10" s="127"/>
      <c r="E10" s="127"/>
      <c r="F10" s="127"/>
      <c r="G10" s="127"/>
    </row>
    <row r="11" spans="1:96" ht="24">
      <c r="A11" s="104" t="s">
        <v>107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57"/>
      <c r="O11" s="57"/>
      <c r="P11" s="57"/>
      <c r="Q11" s="57"/>
      <c r="R11" s="57"/>
    </row>
  </sheetData>
  <mergeCells count="7">
    <mergeCell ref="A11:M11"/>
    <mergeCell ref="A1:M1"/>
    <mergeCell ref="A2:M2"/>
    <mergeCell ref="A3:M3"/>
    <mergeCell ref="A4:M4"/>
    <mergeCell ref="A6:A7"/>
    <mergeCell ref="B6:M6"/>
  </mergeCells>
  <pageMargins left="0.31496062992125984" right="0.31496062992125984" top="0.35433070866141736" bottom="0.35433070866141736" header="0.31496062992125984" footer="0.31496062992125984"/>
  <pageSetup scale="75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รายรับจริง</vt:lpstr>
      <vt:lpstr>รายจ่ายจริง</vt:lpstr>
      <vt:lpstr>เงินสะสม</vt:lpstr>
      <vt:lpstr>เงินสะสม!Print_Area</vt:lpstr>
      <vt:lpstr>รายรับจริง!Print_Area</vt:lpstr>
    </vt:vector>
  </TitlesOfParts>
  <Company>Service 99-99-9999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Mr.Robin ThaiSakon</dc:creator>
  <cp:lastModifiedBy>user</cp:lastModifiedBy>
  <cp:lastPrinted>2019-10-29T06:24:04Z</cp:lastPrinted>
  <dcterms:created xsi:type="dcterms:W3CDTF">2018-05-16T08:02:02Z</dcterms:created>
  <dcterms:modified xsi:type="dcterms:W3CDTF">2019-10-29T06:24:43Z</dcterms:modified>
</cp:coreProperties>
</file>